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9302"/>
  <mc:AlternateContent xmlns:mc="http://schemas.openxmlformats.org/markup-compatibility/2006">
    <mc:Choice Requires="x15">
      <x15ac:absPath xmlns:x15ac="http://schemas.microsoft.com/office/spreadsheetml/2010/11/ac" url="C:\VÝKRESY\2023\__________________2023-015 REKONSTRUKCE MOSTU LB-086 UL. LONDÝNSKÁ\"/>
    </mc:Choice>
  </mc:AlternateContent>
  <bookViews>
    <workbookView xWindow="240" yWindow="120" windowWidth="14940" windowHeight="9225"/>
  </bookViews>
  <sheets>
    <sheet name="Souhrn" sheetId="1" r:id="rId1"/>
    <sheet name="0 - SO000" sheetId="2" r:id="rId2"/>
    <sheet name="1 - SO151" sheetId="3" r:id="rId3"/>
    <sheet name="2 - SO201" sheetId="4" r:id="rId4"/>
    <sheet name="3 - SO401" sheetId="5" r:id="rId5"/>
    <sheet name="4 - SO451" sheetId="6" r:id="rId6"/>
  </sheets>
  <definedNames>
    <definedName name="_xlnm.Print_Area" localSheetId="0">Souhrn!$A$1:$G$28</definedName>
    <definedName name="_xlnm.Print_Titles" localSheetId="0">Souhrn!$17:$19</definedName>
    <definedName name="_xlnm.Print_Area" localSheetId="1">'0 - SO000'!$A$1:$M$67</definedName>
    <definedName name="_xlnm.Print_Titles" localSheetId="1">'0 - SO000'!$22:$24</definedName>
    <definedName name="_xlnm.Print_Area" localSheetId="2">'1 - SO151'!$A$1:$M$47</definedName>
    <definedName name="_xlnm.Print_Titles" localSheetId="2">'1 - SO151'!$22:$24</definedName>
    <definedName name="_xlnm.Print_Area" localSheetId="3">'2 - SO201'!$A$1:$M$467</definedName>
    <definedName name="_xlnm.Print_Titles" localSheetId="3">'2 - SO201'!$31:$33</definedName>
    <definedName name="_xlnm.Print_Area" localSheetId="4">'3 - SO401'!$A$1:$M$171</definedName>
    <definedName name="_xlnm.Print_Titles" localSheetId="4">'3 - SO401'!$27:$29</definedName>
    <definedName name="_xlnm.Print_Area" localSheetId="5">'4 - SO451'!$A$1:$M$91</definedName>
    <definedName name="_xlnm.Print_Titles" localSheetId="5">'4 - SO451'!$24:$26</definedName>
  </definedNames>
  <calcPr/>
</workbook>
</file>

<file path=xl/calcChain.xml><?xml version="1.0" encoding="utf-8"?>
<calcChain xmlns="http://schemas.openxmlformats.org/spreadsheetml/2006/main">
  <c i="6" l="1" r="R70"/>
  <c r="Q70"/>
  <c r="J70"/>
  <c r="L70"/>
  <c r="R66"/>
  <c r="Q66"/>
  <c r="J66"/>
  <c r="L66"/>
  <c r="R62"/>
  <c r="Q62"/>
  <c r="L62"/>
  <c r="J62"/>
  <c r="R58"/>
  <c r="Q58"/>
  <c r="J58"/>
  <c r="L58"/>
  <c r="R54"/>
  <c r="R74"/>
  <c r="Q54"/>
  <c r="Q74"/>
  <c r="J54"/>
  <c r="H75"/>
  <c r="R47"/>
  <c r="Q47"/>
  <c r="J47"/>
  <c r="L47"/>
  <c r="R43"/>
  <c r="R51"/>
  <c r="Q43"/>
  <c r="Q51"/>
  <c r="J43"/>
  <c r="L43"/>
  <c r="R36"/>
  <c r="Q36"/>
  <c r="J36"/>
  <c r="L36"/>
  <c r="R32"/>
  <c r="Q32"/>
  <c r="J32"/>
  <c r="L32"/>
  <c r="R28"/>
  <c r="R40"/>
  <c r="Q28"/>
  <c r="Q40"/>
  <c r="J28"/>
  <c r="H40"/>
  <c r="K22"/>
  <c r="K21"/>
  <c r="K20"/>
  <c r="A13"/>
  <c r="Q11"/>
  <c r="S6"/>
  <c r="S5"/>
  <c i="5" r="R150"/>
  <c r="R154"/>
  <c r="Q150"/>
  <c r="Q154"/>
  <c r="J150"/>
  <c r="H154"/>
  <c r="R143"/>
  <c r="Q143"/>
  <c r="J143"/>
  <c r="L143"/>
  <c r="R139"/>
  <c r="Q139"/>
  <c r="J139"/>
  <c r="L139"/>
  <c r="R135"/>
  <c r="Q135"/>
  <c r="J135"/>
  <c r="L135"/>
  <c r="R131"/>
  <c r="Q131"/>
  <c r="J131"/>
  <c r="L131"/>
  <c r="R127"/>
  <c r="Q127"/>
  <c r="J127"/>
  <c r="L127"/>
  <c r="R123"/>
  <c r="Q123"/>
  <c r="J123"/>
  <c r="L123"/>
  <c r="R119"/>
  <c r="Q119"/>
  <c r="J119"/>
  <c r="L119"/>
  <c r="R115"/>
  <c r="Q115"/>
  <c r="J115"/>
  <c r="L115"/>
  <c r="R111"/>
  <c r="Q111"/>
  <c r="J111"/>
  <c r="L111"/>
  <c r="R107"/>
  <c r="Q107"/>
  <c r="J107"/>
  <c r="L107"/>
  <c r="R103"/>
  <c r="Q103"/>
  <c r="J103"/>
  <c r="L103"/>
  <c r="R99"/>
  <c r="Q99"/>
  <c r="J99"/>
  <c r="L99"/>
  <c r="R95"/>
  <c r="Q95"/>
  <c r="J95"/>
  <c r="L95"/>
  <c r="R91"/>
  <c r="Q91"/>
  <c r="J91"/>
  <c r="L91"/>
  <c r="R87"/>
  <c r="R147"/>
  <c r="Q87"/>
  <c r="Q147"/>
  <c r="J87"/>
  <c r="L147"/>
  <c r="L148"/>
  <c r="R80"/>
  <c r="R84"/>
  <c r="Q80"/>
  <c r="Q84"/>
  <c r="J80"/>
  <c r="L80"/>
  <c r="R73"/>
  <c r="Q73"/>
  <c r="J73"/>
  <c r="L73"/>
  <c r="R69"/>
  <c r="R77"/>
  <c r="Q69"/>
  <c r="Q77"/>
  <c r="J69"/>
  <c r="H78"/>
  <c r="R62"/>
  <c r="Q62"/>
  <c r="J62"/>
  <c r="L62"/>
  <c r="R58"/>
  <c r="Q58"/>
  <c r="J58"/>
  <c r="L58"/>
  <c r="R54"/>
  <c r="Q54"/>
  <c r="J54"/>
  <c r="L54"/>
  <c r="R50"/>
  <c r="R66"/>
  <c r="Q50"/>
  <c r="Q66"/>
  <c r="J50"/>
  <c r="L50"/>
  <c r="R43"/>
  <c r="Q43"/>
  <c r="J43"/>
  <c r="L43"/>
  <c r="R39"/>
  <c r="Q39"/>
  <c r="J39"/>
  <c r="L39"/>
  <c r="R35"/>
  <c r="Q35"/>
  <c r="J35"/>
  <c r="L35"/>
  <c r="R31"/>
  <c r="R47"/>
  <c r="Q31"/>
  <c r="Q47"/>
  <c r="J31"/>
  <c r="H47"/>
  <c r="K25"/>
  <c r="K24"/>
  <c r="K23"/>
  <c r="K22"/>
  <c r="K21"/>
  <c r="K20"/>
  <c r="A13"/>
  <c r="Q11"/>
  <c r="S6"/>
  <c r="S5"/>
  <c i="4" r="R446"/>
  <c r="Q446"/>
  <c r="J446"/>
  <c r="L446"/>
  <c r="R442"/>
  <c r="Q442"/>
  <c r="J442"/>
  <c r="L442"/>
  <c r="R438"/>
  <c r="Q438"/>
  <c r="J438"/>
  <c r="L438"/>
  <c r="R434"/>
  <c r="Q434"/>
  <c r="J434"/>
  <c r="L434"/>
  <c r="R430"/>
  <c r="Q430"/>
  <c r="J430"/>
  <c r="L430"/>
  <c r="R426"/>
  <c r="Q426"/>
  <c r="J426"/>
  <c r="L426"/>
  <c r="R422"/>
  <c r="Q422"/>
  <c r="J422"/>
  <c r="L422"/>
  <c r="R418"/>
  <c r="Q418"/>
  <c r="J418"/>
  <c r="L418"/>
  <c r="R414"/>
  <c r="Q414"/>
  <c r="J414"/>
  <c r="L414"/>
  <c r="R410"/>
  <c r="Q410"/>
  <c r="J410"/>
  <c r="L410"/>
  <c r="R406"/>
  <c r="Q406"/>
  <c r="J406"/>
  <c r="L406"/>
  <c r="R402"/>
  <c r="Q402"/>
  <c r="J402"/>
  <c r="L402"/>
  <c r="R398"/>
  <c r="Q398"/>
  <c r="J398"/>
  <c r="L398"/>
  <c r="R394"/>
  <c r="Q394"/>
  <c r="J394"/>
  <c r="L394"/>
  <c r="R390"/>
  <c r="Q390"/>
  <c r="J390"/>
  <c r="L390"/>
  <c r="R386"/>
  <c r="Q386"/>
  <c r="J386"/>
  <c r="L386"/>
  <c r="R382"/>
  <c r="Q382"/>
  <c r="J382"/>
  <c r="L382"/>
  <c r="R378"/>
  <c r="Q378"/>
  <c r="J378"/>
  <c r="L378"/>
  <c r="R374"/>
  <c r="Q374"/>
  <c r="J374"/>
  <c r="L374"/>
  <c r="R370"/>
  <c r="Q370"/>
  <c r="J370"/>
  <c r="L370"/>
  <c r="R366"/>
  <c r="Q366"/>
  <c r="J366"/>
  <c r="L366"/>
  <c r="R362"/>
  <c r="Q362"/>
  <c r="J362"/>
  <c r="L362"/>
  <c r="R358"/>
  <c r="Q358"/>
  <c r="J358"/>
  <c r="L358"/>
  <c r="R354"/>
  <c r="Q354"/>
  <c r="J354"/>
  <c r="L354"/>
  <c r="R350"/>
  <c r="R450"/>
  <c r="Q350"/>
  <c r="Q450"/>
  <c r="J350"/>
  <c r="H451"/>
  <c r="R343"/>
  <c r="Q343"/>
  <c r="J343"/>
  <c r="L343"/>
  <c r="R339"/>
  <c r="Q339"/>
  <c r="J339"/>
  <c r="L339"/>
  <c r="R335"/>
  <c r="Q335"/>
  <c r="J335"/>
  <c r="L335"/>
  <c r="R331"/>
  <c r="Q331"/>
  <c r="J331"/>
  <c r="L331"/>
  <c r="R327"/>
  <c r="R347"/>
  <c r="Q327"/>
  <c r="Q347"/>
  <c r="J327"/>
  <c r="H348"/>
  <c r="R320"/>
  <c r="Q320"/>
  <c r="J320"/>
  <c r="L320"/>
  <c r="R316"/>
  <c r="Q316"/>
  <c r="J316"/>
  <c r="L316"/>
  <c r="R312"/>
  <c r="Q312"/>
  <c r="J312"/>
  <c r="L312"/>
  <c r="R308"/>
  <c r="Q308"/>
  <c r="J308"/>
  <c r="L308"/>
  <c r="R304"/>
  <c r="R324"/>
  <c r="Q304"/>
  <c r="Q324"/>
  <c r="J304"/>
  <c r="H325"/>
  <c r="R297"/>
  <c r="R301"/>
  <c r="Q297"/>
  <c r="Q301"/>
  <c r="J297"/>
  <c r="L301"/>
  <c r="R290"/>
  <c r="Q290"/>
  <c r="J290"/>
  <c r="L290"/>
  <c r="R286"/>
  <c r="Q286"/>
  <c r="J286"/>
  <c r="L286"/>
  <c r="R282"/>
  <c r="Q282"/>
  <c r="J282"/>
  <c r="L282"/>
  <c r="R278"/>
  <c r="Q278"/>
  <c r="J278"/>
  <c r="L278"/>
  <c r="R274"/>
  <c r="Q274"/>
  <c r="J274"/>
  <c r="L274"/>
  <c r="R270"/>
  <c r="Q270"/>
  <c r="J270"/>
  <c r="L270"/>
  <c r="R266"/>
  <c r="Q266"/>
  <c r="J266"/>
  <c r="L266"/>
  <c r="R262"/>
  <c r="Q262"/>
  <c r="J262"/>
  <c r="L262"/>
  <c r="R258"/>
  <c r="Q258"/>
  <c r="J258"/>
  <c r="L258"/>
  <c r="R254"/>
  <c r="Q254"/>
  <c r="J254"/>
  <c r="L254"/>
  <c r="R250"/>
  <c r="Q250"/>
  <c r="J250"/>
  <c r="L250"/>
  <c r="R246"/>
  <c r="Q246"/>
  <c r="J246"/>
  <c r="L246"/>
  <c r="R242"/>
  <c r="Q242"/>
  <c r="J242"/>
  <c r="L242"/>
  <c r="R238"/>
  <c r="R294"/>
  <c r="Q238"/>
  <c r="Q294"/>
  <c r="J238"/>
  <c r="H294"/>
  <c r="R231"/>
  <c r="Q231"/>
  <c r="J231"/>
  <c r="L231"/>
  <c r="R227"/>
  <c r="Q227"/>
  <c r="J227"/>
  <c r="L227"/>
  <c r="R223"/>
  <c r="Q223"/>
  <c r="J223"/>
  <c r="L223"/>
  <c r="R219"/>
  <c r="Q219"/>
  <c r="J219"/>
  <c r="L219"/>
  <c r="R215"/>
  <c r="Q215"/>
  <c r="J215"/>
  <c r="L215"/>
  <c r="R211"/>
  <c r="Q211"/>
  <c r="J211"/>
  <c r="L211"/>
  <c r="R207"/>
  <c r="Q207"/>
  <c r="J207"/>
  <c r="L207"/>
  <c r="R203"/>
  <c r="Q203"/>
  <c r="J203"/>
  <c r="L203"/>
  <c r="R199"/>
  <c r="R235"/>
  <c r="Q199"/>
  <c r="Q235"/>
  <c r="J199"/>
  <c r="L235"/>
  <c r="L24"/>
  <c r="R192"/>
  <c r="Q192"/>
  <c r="J192"/>
  <c r="L192"/>
  <c r="R188"/>
  <c r="Q188"/>
  <c r="J188"/>
  <c r="L188"/>
  <c r="R184"/>
  <c r="Q184"/>
  <c r="J184"/>
  <c r="L184"/>
  <c r="R180"/>
  <c r="Q180"/>
  <c r="J180"/>
  <c r="L180"/>
  <c r="R176"/>
  <c r="Q176"/>
  <c r="J176"/>
  <c r="L176"/>
  <c r="R172"/>
  <c r="R196"/>
  <c r="Q172"/>
  <c r="Q196"/>
  <c r="J172"/>
  <c r="L196"/>
  <c r="L23"/>
  <c r="R165"/>
  <c r="Q165"/>
  <c r="J165"/>
  <c r="L165"/>
  <c r="R161"/>
  <c r="Q161"/>
  <c r="J161"/>
  <c r="L161"/>
  <c r="R157"/>
  <c r="Q157"/>
  <c r="J157"/>
  <c r="L157"/>
  <c r="R153"/>
  <c r="Q153"/>
  <c r="J153"/>
  <c r="L153"/>
  <c r="R149"/>
  <c r="Q149"/>
  <c r="J149"/>
  <c r="L149"/>
  <c r="R145"/>
  <c r="Q145"/>
  <c r="J145"/>
  <c r="L145"/>
  <c r="R141"/>
  <c r="R169"/>
  <c r="Q141"/>
  <c r="Q169"/>
  <c r="J141"/>
  <c r="H169"/>
  <c r="R134"/>
  <c r="Q134"/>
  <c r="J134"/>
  <c r="L134"/>
  <c r="R130"/>
  <c r="Q130"/>
  <c r="J130"/>
  <c r="L130"/>
  <c r="R126"/>
  <c r="Q126"/>
  <c r="J126"/>
  <c r="L126"/>
  <c r="R122"/>
  <c r="Q122"/>
  <c r="J122"/>
  <c r="L122"/>
  <c r="R118"/>
  <c r="Q118"/>
  <c r="J118"/>
  <c r="L118"/>
  <c r="R114"/>
  <c r="Q114"/>
  <c r="J114"/>
  <c r="L114"/>
  <c r="R110"/>
  <c r="Q110"/>
  <c r="J110"/>
  <c r="L110"/>
  <c r="R106"/>
  <c r="Q106"/>
  <c r="J106"/>
  <c r="L106"/>
  <c r="R102"/>
  <c r="Q102"/>
  <c r="J102"/>
  <c r="L102"/>
  <c r="R98"/>
  <c r="Q98"/>
  <c r="J98"/>
  <c r="L98"/>
  <c r="R94"/>
  <c r="Q94"/>
  <c r="J94"/>
  <c r="L94"/>
  <c r="R90"/>
  <c r="Q90"/>
  <c r="J90"/>
  <c r="L90"/>
  <c r="R86"/>
  <c r="Q86"/>
  <c r="J86"/>
  <c r="L86"/>
  <c r="R82"/>
  <c r="Q82"/>
  <c r="J82"/>
  <c r="L82"/>
  <c r="R78"/>
  <c r="Q78"/>
  <c r="J78"/>
  <c r="L78"/>
  <c r="R74"/>
  <c r="Q74"/>
  <c r="J74"/>
  <c r="L74"/>
  <c r="R70"/>
  <c r="R138"/>
  <c r="Q70"/>
  <c r="Q138"/>
  <c r="J70"/>
  <c r="L138"/>
  <c r="L139"/>
  <c r="R63"/>
  <c r="Q63"/>
  <c r="J63"/>
  <c r="L63"/>
  <c r="R59"/>
  <c r="Q59"/>
  <c r="J59"/>
  <c r="L59"/>
  <c r="R55"/>
  <c r="Q55"/>
  <c r="J55"/>
  <c r="L55"/>
  <c r="R51"/>
  <c r="Q51"/>
  <c r="J51"/>
  <c r="L51"/>
  <c r="R47"/>
  <c r="Q47"/>
  <c r="J47"/>
  <c r="L47"/>
  <c r="R43"/>
  <c r="Q43"/>
  <c r="J43"/>
  <c r="L43"/>
  <c r="R39"/>
  <c r="Q39"/>
  <c r="J39"/>
  <c r="L39"/>
  <c r="R35"/>
  <c r="R67"/>
  <c r="Q35"/>
  <c r="Q67"/>
  <c r="J35"/>
  <c r="L35"/>
  <c r="K29"/>
  <c r="K28"/>
  <c r="K27"/>
  <c r="K26"/>
  <c r="K25"/>
  <c r="K24"/>
  <c r="K23"/>
  <c r="K22"/>
  <c r="K21"/>
  <c r="K20"/>
  <c r="A13"/>
  <c r="Q11"/>
  <c r="S6"/>
  <c r="S5"/>
  <c i="3" r="R26"/>
  <c r="R30"/>
  <c r="Q26"/>
  <c r="Q30"/>
  <c r="J26"/>
  <c r="L30"/>
  <c r="L31"/>
  <c r="A13"/>
  <c r="S6"/>
  <c r="S5"/>
  <c i="2" r="R46"/>
  <c r="Q46"/>
  <c r="J46"/>
  <c r="L46"/>
  <c r="R42"/>
  <c r="Q42"/>
  <c r="J42"/>
  <c r="L42"/>
  <c r="R38"/>
  <c r="Q38"/>
  <c r="J38"/>
  <c r="L38"/>
  <c r="R34"/>
  <c r="Q34"/>
  <c r="J34"/>
  <c r="L34"/>
  <c r="R30"/>
  <c r="Q30"/>
  <c r="J30"/>
  <c r="L30"/>
  <c r="R26"/>
  <c r="R50"/>
  <c r="Q26"/>
  <c r="Q50"/>
  <c r="J26"/>
  <c r="L50"/>
  <c r="L20"/>
  <c r="A13"/>
  <c r="S6"/>
  <c r="S5"/>
  <c i="1" r="S6"/>
  <c r="S5"/>
  <c i="4" l="1" r="L67"/>
  <c r="L68"/>
  <c r="H68"/>
  <c r="L70"/>
  <c r="L199"/>
  <c r="L294"/>
  <c r="L295"/>
  <c r="H295"/>
  <c r="H302"/>
  <c r="H324"/>
  <c i="2" r="L26"/>
  <c r="H50"/>
  <c r="J11"/>
  <c i="1" r="F20"/>
  <c i="3" r="L26"/>
  <c i="4" r="L169"/>
  <c r="L170"/>
  <c r="H197"/>
  <c r="L350"/>
  <c i="5" r="H84"/>
  <c r="H85"/>
  <c i="2" r="K20"/>
  <c r="Q11"/>
  <c i="3" r="L20"/>
  <c i="4" r="L21"/>
  <c r="L26"/>
  <c r="H139"/>
  <c r="H170"/>
  <c r="H301"/>
  <c r="J301"/>
  <c r="J302"/>
  <c r="L304"/>
  <c i="5" r="L77"/>
  <c r="L22"/>
  <c r="H147"/>
  <c r="H148"/>
  <c i="2" r="H51"/>
  <c r="J10"/>
  <c r="S11"/>
  <c i="1" r="S20"/>
  <c i="3" r="H30"/>
  <c r="J11"/>
  <c i="1" r="F21"/>
  <c i="4" r="H138"/>
  <c r="J138"/>
  <c r="J139"/>
  <c r="H236"/>
  <c r="L347"/>
  <c r="L348"/>
  <c r="L450"/>
  <c i="5" r="H77"/>
  <c r="L87"/>
  <c r="L154"/>
  <c r="L155"/>
  <c i="2" r="L51"/>
  <c i="3" r="K20"/>
  <c r="Q11"/>
  <c r="J30"/>
  <c r="R11"/>
  <c i="4" r="H67"/>
  <c r="L172"/>
  <c r="H196"/>
  <c r="J196"/>
  <c r="J197"/>
  <c r="H235"/>
  <c r="J235"/>
  <c r="J236"/>
  <c r="L236"/>
  <c r="H347"/>
  <c i="5" r="H48"/>
  <c r="H155"/>
  <c r="L24"/>
  <c r="L31"/>
  <c r="L47"/>
  <c r="J47"/>
  <c r="J48"/>
  <c r="H66"/>
  <c r="J11"/>
  <c i="1" r="F23"/>
  <c i="5" r="H67"/>
  <c r="L84"/>
  <c r="L85"/>
  <c i="6" r="L28"/>
  <c i="2" r="J50"/>
  <c r="R11"/>
  <c i="4" r="L197"/>
  <c r="L238"/>
  <c r="L302"/>
  <c i="5" r="L150"/>
  <c i="6" r="L40"/>
  <c r="L20"/>
  <c r="H41"/>
  <c r="J10"/>
  <c r="S11"/>
  <c i="1" r="S24"/>
  <c i="6" r="H52"/>
  <c r="L54"/>
  <c i="3" r="H31"/>
  <c r="J10"/>
  <c i="1" r="D21"/>
  <c i="4" r="L141"/>
  <c r="L297"/>
  <c r="H450"/>
  <c i="5" r="J147"/>
  <c r="J148"/>
  <c i="6" r="H51"/>
  <c r="J11"/>
  <c i="1" r="F24"/>
  <c i="6" r="L51"/>
  <c r="L52"/>
  <c i="4" r="L324"/>
  <c r="L325"/>
  <c r="L327"/>
  <c i="5" r="S7"/>
  <c r="L66"/>
  <c r="J66"/>
  <c r="J67"/>
  <c r="L69"/>
  <c i="6" r="H74"/>
  <c r="L74"/>
  <c r="L75"/>
  <c i="4" l="1" r="J11"/>
  <c i="1" r="F22"/>
  <c i="5" r="J10"/>
  <c i="1" r="D23"/>
  <c i="4" r="J10"/>
  <c i="1" r="D22"/>
  <c i="4" r="J450"/>
  <c r="J451"/>
  <c i="5" r="S147"/>
  <c r="S24"/>
  <c i="4" r="S301"/>
  <c r="S26"/>
  <c i="5" r="S47"/>
  <c r="S20"/>
  <c r="S66"/>
  <c r="S21"/>
  <c i="4" r="S196"/>
  <c r="S23"/>
  <c i="3" r="S30"/>
  <c r="S20"/>
  <c i="2" r="S50"/>
  <c r="S20"/>
  <c i="6" r="S7"/>
  <c i="4" r="S138"/>
  <c r="S21"/>
  <c r="S235"/>
  <c r="S24"/>
  <c i="2" r="S7"/>
  <c i="3" r="J31"/>
  <c i="4" r="L25"/>
  <c r="J294"/>
  <c r="J295"/>
  <c r="S7"/>
  <c i="5" r="J84"/>
  <c r="J85"/>
  <c i="1" r="D24"/>
  <c i="5" r="L23"/>
  <c r="L67"/>
  <c r="L78"/>
  <c i="1" r="D20"/>
  <c r="F11"/>
  <c i="3" r="S7"/>
  <c r="S11"/>
  <c i="1" r="S21"/>
  <c i="4" r="L27"/>
  <c r="J324"/>
  <c r="J325"/>
  <c i="5" r="L21"/>
  <c r="L48"/>
  <c i="4" r="L29"/>
  <c r="J169"/>
  <c r="J170"/>
  <c i="5" r="L20"/>
  <c r="L25"/>
  <c i="6" r="L41"/>
  <c i="2" r="J51"/>
  <c i="4" r="L28"/>
  <c i="5" r="J77"/>
  <c r="J78"/>
  <c i="6" r="J40"/>
  <c r="R11"/>
  <c i="4" r="L22"/>
  <c i="6" r="J51"/>
  <c r="J52"/>
  <c i="4" r="J67"/>
  <c r="J68"/>
  <c r="L451"/>
  <c i="5" r="J154"/>
  <c r="J155"/>
  <c i="6" r="L21"/>
  <c i="4" r="J347"/>
  <c r="J348"/>
  <c i="6" r="L22"/>
  <c i="4" r="L20"/>
  <c i="6" r="J74"/>
  <c r="J75"/>
  <c i="1" l="1" r="S7"/>
  <c r="F13"/>
  <c i="5" r="R11"/>
  <c i="6" r="S74"/>
  <c r="S22"/>
  <c r="S40"/>
  <c r="S20"/>
  <c r="S51"/>
  <c r="S21"/>
  <c i="4" r="S169"/>
  <c r="S22"/>
  <c r="S324"/>
  <c r="S27"/>
  <c r="S294"/>
  <c r="S25"/>
  <c i="5" r="S84"/>
  <c r="S23"/>
  <c i="4" r="R11"/>
  <c i="5" r="S77"/>
  <c r="S22"/>
  <c i="4" r="S67"/>
  <c r="S20"/>
  <c r="S347"/>
  <c r="S28"/>
  <c r="S450"/>
  <c r="S29"/>
  <c r="S11"/>
  <c i="1" r="S22"/>
  <c i="6" r="J41"/>
  <c i="5" r="S11"/>
  <c i="1" r="S23"/>
  <c i="5" r="S154"/>
  <c r="S25"/>
</calcChain>
</file>

<file path=xl/sharedStrings.xml><?xml version="1.0" encoding="utf-8"?>
<sst xmlns="http://schemas.openxmlformats.org/spreadsheetml/2006/main">
  <si>
    <t>SOUHRNNÝ LIST STAVBY</t>
  </si>
  <si>
    <t>STAVBA</t>
  </si>
  <si>
    <t>2023-015 - REKONSTRUKCE MOSTU LB-086 UL. LONDÝNSKÁ</t>
  </si>
  <si>
    <t>09.10.2025</t>
  </si>
  <si>
    <t>ZÁKLADNÍ ÚDAJE</t>
  </si>
  <si>
    <t xml:space="preserve">Objednatel: </t>
  </si>
  <si>
    <t xml:space="preserve">Cena (bez DPH): </t>
  </si>
  <si>
    <t>STATUTÁRNÍ MĚSTO LIBEREC</t>
  </si>
  <si>
    <t xml:space="preserve">Zhotovitel: </t>
  </si>
  <si>
    <t xml:space="preserve">Cena (s DPH): </t>
  </si>
  <si>
    <t/>
  </si>
  <si>
    <t xml:space="preserve">IČ: </t>
  </si>
  <si>
    <t xml:space="preserve">Nabídku vypracoval: </t>
  </si>
  <si>
    <t xml:space="preserve">DIČ: </t>
  </si>
  <si>
    <t>Andrea Mašková, S.A.W. - S.A.W. CONSULTING s.r.o.</t>
  </si>
  <si>
    <t>SKUPINY STAVEBNÍCH DÍLŮ</t>
  </si>
  <si>
    <t>Objekt</t>
  </si>
  <si>
    <t>Popis</t>
  </si>
  <si>
    <t>Cena (bez DPH)</t>
  </si>
  <si>
    <t>Cena (s DPH)</t>
  </si>
  <si>
    <t>SO000</t>
  </si>
  <si>
    <t>VEDLEJŠÍ A OSTATNÍ NÁKLADY</t>
  </si>
  <si>
    <t>SO151</t>
  </si>
  <si>
    <t>DOPRAVNĚ INŽENÝRSKÁ OPATŘENÍ</t>
  </si>
  <si>
    <t>SO201</t>
  </si>
  <si>
    <t>REKONSTRUKCE MOSTU LB-086</t>
  </si>
  <si>
    <t>SO401</t>
  </si>
  <si>
    <t>PŘELOŽKA VEŘEJNÉHO OSVĚTLENÍ</t>
  </si>
  <si>
    <t>SO451</t>
  </si>
  <si>
    <t>ÚPRAVA SDĚLOVACÍHO VEDENÍ</t>
  </si>
  <si>
    <t>SOUPIS PRACÍ</t>
  </si>
  <si>
    <t xml:space="preserve">Objekt: </t>
  </si>
  <si>
    <t xml:space="preserve">Celková cena (bez DPH): </t>
  </si>
  <si>
    <t>SO000 - VEDLEJŠÍ A OSTATNÍ NÁKLADY</t>
  </si>
  <si>
    <t xml:space="preserve">Celková cena (s DPH): </t>
  </si>
  <si>
    <t>SOUHRN</t>
  </si>
  <si>
    <t>Kód</t>
  </si>
  <si>
    <t>Název</t>
  </si>
  <si>
    <t>Všeobecné konstrukce a práce</t>
  </si>
  <si>
    <t>POLOŽKY ROZPOČTU</t>
  </si>
  <si>
    <t>P.č.</t>
  </si>
  <si>
    <t>Var</t>
  </si>
  <si>
    <t>Skupina měření</t>
  </si>
  <si>
    <t>MJ</t>
  </si>
  <si>
    <t>Množství MJ</t>
  </si>
  <si>
    <t>JOC</t>
  </si>
  <si>
    <t>DPH %</t>
  </si>
  <si>
    <t>0 - Všeobecné konstrukce a práce</t>
  </si>
  <si>
    <t>02910</t>
  </si>
  <si>
    <t>OSTATNÍ POŽADAVKY - ZEMĚMĚŘICKÁ MĚŘENÍ VE VÝSTAVBĚ</t>
  </si>
  <si>
    <t>KČ</t>
  </si>
  <si>
    <t>doplňující popis</t>
  </si>
  <si>
    <t>ZAMĚŘENÍ SKUTEČNÉHO STAVU JAKO PODKLAD PRO DSPS</t>
  </si>
  <si>
    <t>výměra</t>
  </si>
  <si>
    <t>technická specifikace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</si>
  <si>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</si>
  <si>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</si>
  <si>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ZEMĚMĚŘICKÉ ZAMĚŘENÍ</t>
  </si>
  <si>
    <t>GEODETICKÁ ČINNOST V PRŮBĚHU PROVÁDĚNÍ STAVEBNÍCH PRACÍ (GEODET ZHOTOVITELE STAVBY) VČETNĚ VYTYČENÍ STAVBY A SKUTEČNÉHO ZJIŠTĚNÍ PRŮBĚHU INŽENÝRSKÝCH SÍTÍ. SOUČÁSTÍ JE VYBUDOVÁNÍ POTŘEBNÉ VYTYČOVACÍ SÍTĚ.</t>
  </si>
  <si>
    <t>zahrnuje veškeré náklady spojené s objednatelem požadovanými pracemi</t>
  </si>
  <si>
    <t>029412</t>
  </si>
  <si>
    <t>OSTATNÍ POŽADAVKY - VYPRACOVÁNÍ MOSTNÍHO LISTU</t>
  </si>
  <si>
    <t>KUS</t>
  </si>
  <si>
    <t>MOSTNÍ LIST VČETNĚ 1. MOSTNÍ PROHLÍDKY (DLE ČSN 73 6220 A 73 6221), VČ. ZÁPISU DO BMS</t>
  </si>
  <si>
    <t>02943</t>
  </si>
  <si>
    <t>OSTATNÍ POŽADAVKY - VYPRACOVÁNÍ RDS</t>
  </si>
  <si>
    <t>REALIZAČNÍ DOKUMENTACE STAVBY</t>
  </si>
  <si>
    <t>02944</t>
  </si>
  <si>
    <t>OSTAT POŽADAVKY - DOKUMENTACE SKUTEČ PROVEDENÍ V DIGIT FORMĚ</t>
  </si>
  <si>
    <t>DOKUMENTACE SKUTEČNÉHO PROVEDENÍ V TIŠTĚNÉ I DIGITÁLNÍ FORMĚ</t>
  </si>
  <si>
    <t>02945</t>
  </si>
  <si>
    <t>OSTAT POŽADAVKY - GEOMETRICKÝ PLÁN</t>
  </si>
  <si>
    <t>Geodetické zaměření skutečného provedení stavby vložené na podkladu katastrální mapy, v případě zásahu do cizích pozemků Geometrický plán potvrzený katastrálním úřadem. (Zajištění geometrických plánů skutečného provedení objektů a inženýrských sítí a geometrických plánů věcných břemen v požadovaném formátu s hranicemi pozemků jako podklad pro vklad do katastrální mapy pro evidenci změn na katastrálním úřadu. Tato dokumentace bude potvrzena příslušným katastrálním úřadem a předána v 6 ti vyhotovení v termínu dle potřeb investora).</t>
  </si>
  <si>
    <t>položka zahrnuje:
- přípravu podkladů, podání žádosti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</si>
  <si>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 xml:space="preserve">Celkem (bez DPH): </t>
  </si>
  <si>
    <t xml:space="preserve">za DPH 21 %: </t>
  </si>
  <si>
    <t xml:space="preserve">Celkem (s DPH): </t>
  </si>
  <si>
    <t>Celkový součet (bez DPH):</t>
  </si>
  <si>
    <t>Celkový součet DPH:</t>
  </si>
  <si>
    <t>Celkový součet (s DPH):</t>
  </si>
  <si>
    <t>SO151 - DOPRAVNĚ INŽENÝRSKÁ OPATŘENÍ</t>
  </si>
  <si>
    <t>02720</t>
  </si>
  <si>
    <t>POMOC PRÁCE ZŘÍZ NEBO ZAJIŠŤ REGULACI A OCHRANU DOPRAVY</t>
  </si>
  <si>
    <t>Položka zahrnuje dopravně inženýrská opatření v průběhu celé stavby (dle schváleného plánu ZOV, DIO a vyjádření DI PČR), zahrnuje pronájem dopravního značení - tzn. osazení, přesuny a odvoz provizorního dopravního značení. Zahrnuje dočasné dopravní značení, semafory vč. časomíry odpočtu, dopravní zařízení (např citybloky, provizorní betonová a ocelová svodidla, světelné výstražné zařízení atd.), oplocení a všechny související práce po dobu trvání stavby. Zahrnuje přesun betonových svodidel a úpravu DZ ve všech etapách výstavby, vč. bet.svodidel, oddělujících pásek, provizorních lávek do 7 m či zábradlí na provizorní komunikaci. Součástí položky je i údržba a péče o dopravně inženýrská opatření v průběhu celé stavby. Součástí položky je vyřízení DIR včetně jeho projednání.</t>
  </si>
  <si>
    <t>zahrnuje veškeré náklady spojené s objednatelem požadovanými zařízeními</t>
  </si>
  <si>
    <t>SO201 - REKONSTRUKCE MOSTU LB-086</t>
  </si>
  <si>
    <t>Zemní práce</t>
  </si>
  <si>
    <t>Základy</t>
  </si>
  <si>
    <t>Svislé konstrukce</t>
  </si>
  <si>
    <t>Vodorovné konstrukce</t>
  </si>
  <si>
    <t>Komunikace</t>
  </si>
  <si>
    <t>Úpravy povrchů, podlahy, výplně otvorů</t>
  </si>
  <si>
    <t>Přidružená stavební výroba</t>
  </si>
  <si>
    <t>Potrubí</t>
  </si>
  <si>
    <t>Ostatní konstrukce a práce</t>
  </si>
  <si>
    <t>014102</t>
  </si>
  <si>
    <t>a</t>
  </si>
  <si>
    <t>POPLATKY ZA SKLÁDKU</t>
  </si>
  <si>
    <t>T</t>
  </si>
  <si>
    <t>VÝKOPEK</t>
  </si>
  <si>
    <t>z pol. č. 17120: 480,0m3*2,0t/m3 = 960,000 =&gt; A</t>
  </si>
  <si>
    <t>zahrnuje veškeré poplatky provozovateli skládky související s uložením odpadu na skládce.</t>
  </si>
  <si>
    <t>b</t>
  </si>
  <si>
    <t>ASFALT</t>
  </si>
  <si>
    <t>z pol. č. 11313: 4,5m3*2,2t/m3 = 9,900 =&gt; A _x000d_
z pol. č. 11333: 24,0m3*2,2t/m3 = 52,800 =&gt; B _x000d_
Celkem: A+B = 62,700 =&gt; C</t>
  </si>
  <si>
    <t>c</t>
  </si>
  <si>
    <t>PODKLADNÍ VOZOVKOVÉ VRSTVY Z KAMENIVA NESTMELENÉHO</t>
  </si>
  <si>
    <t>z pol. č. 11332: 66,26m3*2,2t/m3 = 145,772 =&gt; A</t>
  </si>
  <si>
    <t>d</t>
  </si>
  <si>
    <t>KÁMEN</t>
  </si>
  <si>
    <t>z pol. č. 11353: 0,3m*0,3m*100,0m*2,5t/m3 = 22,500 =&gt; A</t>
  </si>
  <si>
    <t>e</t>
  </si>
  <si>
    <t>PROSTÝ BETON</t>
  </si>
  <si>
    <t>z pol. č. 96615: 91,11m3*2,2t/m3 = 200,442 =&gt; A _x000d_
z pol. č. 96687: 2ks*0,25t/ks = 0,500 =&gt; B _x000d_
Celkem: A+B = 200,942 =&gt; C</t>
  </si>
  <si>
    <t>f</t>
  </si>
  <si>
    <t>ŽELEZOBETON</t>
  </si>
  <si>
    <t>z pol. č. 96616: 456,72m3*2,4t/m3 = 1096,128 =&gt; A</t>
  </si>
  <si>
    <t>g</t>
  </si>
  <si>
    <t>IZOLACE</t>
  </si>
  <si>
    <t>z pol. č. 97817: 404,99m2*0,0043t/m2 = 1,741 =&gt; A</t>
  </si>
  <si>
    <t>014211</t>
  </si>
  <si>
    <t>POPLATKY ZA ZEMNÍK - ORNICE</t>
  </si>
  <si>
    <t>M3</t>
  </si>
  <si>
    <t>dle pol. č. 12573: 19,884m3 = 19,884 =&gt; A</t>
  </si>
  <si>
    <t>zahrnuje veškeré poplatky majiteli zemníku související s nákupem zeminy (nikoliv s otvírkou zemníku)</t>
  </si>
  <si>
    <t>1 - Zemní práce</t>
  </si>
  <si>
    <t>11120</t>
  </si>
  <si>
    <t>ODSTRANĚNÍ KŘOVIN</t>
  </si>
  <si>
    <t>M2</t>
  </si>
  <si>
    <t>KÁCENÍ SOUVISLE ZAPOJENÉHO POROSTU, VČETNĚ ODVOZU A LIKVIDACE ODPADU</t>
  </si>
  <si>
    <t>dle přílohy H.7 - Situace kácení_x000d_
A: 33,0m2+26,0m2 = 59,000 =&gt; A _x000d_
B: 10,0m2+2,0m2+1,0m2+2,0m2 = 15,000 =&gt; B _x000d_
C: 5,0m2+19,0m2+8,0m2 = 32,000 =&gt; C _x000d_
D: 16,0m2+44,0m2+13,0m2 = 73,000 =&gt; D _x000d_
Celkem: A+B+C+D = 179,000 =&gt; E</t>
  </si>
  <si>
    <t>odstranění křovin a stromů do průměru 100 mm
doprava dřevin bez ohledu na vzdálenost
spálení na hromadách nebo štěpkování</t>
  </si>
  <si>
    <t>11204</t>
  </si>
  <si>
    <t>KÁCENÍ STROMŮ D KMENE DO 0,3M S ODSTRANĚNÍM PAŘEZŮ</t>
  </si>
  <si>
    <t>VČ. NALOŽENÍ A ODVOZU DŘEVNÍ HMOTY, DŘEVNÍ HMOTA BUDE ODKOUPENA ZHOTOVITELEM STAVBY NA ZÁKLADĚ KUPNÍ SMLOUVY</t>
  </si>
  <si>
    <t>dle přílohy H.7 - Situace kácení_x000d_
22ks = 22,000 =&gt; A</t>
  </si>
  <si>
    <t>Kácení stromů se měří v [ks] poražených stromů (průměr stromů se měří ve výšce 1,3m nad terénem) a zahrnuje zejména:
- poražení stromu a osekání větví
- spálení větví na hromadách nebo štěpkování
- dopravu a uložení kmenů, případné další práce s nimi dle pokynů zadávací dokumentace
Odstranění pařezů se měří v [ks] vytrhaných nebo vykopaných pařezů a zahrnuje zejména:
- vytrhání nebo vykopání pařezů
- veškeré zemní práce spojené s odstraněním pařezů
- dopravu a uložení pařezů, případně další práce s nimi dle pokynů zadávací dokumentace
- zásyp jam po pařezech</t>
  </si>
  <si>
    <t>11313</t>
  </si>
  <si>
    <t>ODSTRANĚNÍ KRYTU ZPEVNĚNÝCH PLOCH S ASFALTOVÝM POJIVEM</t>
  </si>
  <si>
    <t>VČETNĚ ODVOZU A ULOŽENÍ DO RECYKLAČNÍHO STŘEDISKA, POPLATEK ZA SKLÁDKU UVEDEN V POLOŽCE 014102.b</t>
  </si>
  <si>
    <t>živičný chodník: 150,0m2*0,03m = 4,500 =&gt; A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</si>
  <si>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</si>
  <si>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11332</t>
  </si>
  <si>
    <t>ODSTRANĚNÍ PODKLADŮ ZPEVNĚNÝCH PLOCH Z KAMENIVA NESTMELENÉHO</t>
  </si>
  <si>
    <t>VČETNĚ ODVOZU A ULOŽENÍ DO RECYKLAČNÍHO STŘEDISKA, POPLATEK ZA SKLÁDKU UVEDEN V POLOŽCE 014102.c</t>
  </si>
  <si>
    <t>odměřeno digitálně ze situace_x000d_
na předpolích: (150,0m2+140,0m2)*0,2m = 58,000 =&gt; A _x000d_
podkladní vrstvy chodníku před a za mostem: (15,6m2+25,7m2)*0,2m = 8,260 =&gt; B _x000d_
A+B = 66,260 =&gt; C</t>
  </si>
  <si>
    <t>11333</t>
  </si>
  <si>
    <t>ODSTRANĚNÍ PODKLADU ZPEVNĚNÝCH PLOCH S ASFALT POJIVEM</t>
  </si>
  <si>
    <t>odměřeno digitálně ze situace_x000d_
na mostě: 240,0m2*0,1m = 24,000 =&gt; A</t>
  </si>
  <si>
    <t>11353</t>
  </si>
  <si>
    <t>ODSTRANĚNÍ CHODNÍKOVÝCH KAMENNÝCH OBRUBNÍKŮ</t>
  </si>
  <si>
    <t>M</t>
  </si>
  <si>
    <t>VČETNĚ ODVOZU A ULOŽENÍ DO RECYKLAČNÍHO STŘEDISKA, POPLATEK ZA SKLÁDKU UVEDEN V POLOŽCE 014102.d</t>
  </si>
  <si>
    <t>vybourání silničního obrubníku: 60,0m+40,0m = 100,000 =&gt; A</t>
  </si>
  <si>
    <t>11372</t>
  </si>
  <si>
    <t>FRÉZOVÁNÍ ZPEVNĚNÝCH PLOCH ASFALTOVÝCH</t>
  </si>
  <si>
    <t xml:space="preserve">POVINNÝ ODKUP ZHOTOVITELEM,  JEHO ODVOZ A USKLADNĚNÍ, VIZ SMLOUVA O PROVEDENÍ STAVBY</t>
  </si>
  <si>
    <t>odměřeno digitálně ze situace_x000d_
frézování vozovky v tl. 100 mm_x000d_
na mostě a předpolích: 530,0m2*0,1m = 53,000 =&gt; A</t>
  </si>
  <si>
    <t>113766</t>
  </si>
  <si>
    <t>FRÉZOVÁNÍ DRÁŽKY PRŮŘEZU DO 800MM2 V ASFALTOVÉ VOZOVCE</t>
  </si>
  <si>
    <t>VČ. LIKVIDACE ODPADU</t>
  </si>
  <si>
    <t>vozovka: 8,0m+15,3m+5,2m+1,95m+12,0m+2,35m = 44,800 =&gt; A _x000d_
podél říms: 35,93m+33,62m = 69,550 =&gt; B _x000d_
podél obrubníků: 7,85m+22,5m+8,0m+2,5m = 40,850 =&gt; C _x000d_
řezaná spára typu EMZ u opěry O1: 12,0m = 12,000 =&gt; D _x000d_
Celkem: A+B+C+D = 167,200 =&gt; E</t>
  </si>
  <si>
    <t>Položka zahrnuje veškerou manipulaci s vybouranou sutí a s vybouranými hmotami vč. uložení na skládku.</t>
  </si>
  <si>
    <t>12573</t>
  </si>
  <si>
    <t>VYKOPÁVKY ZE ZEMNÍKŮ A SKLÁDEK TŘ. I</t>
  </si>
  <si>
    <t>ORNICE</t>
  </si>
  <si>
    <t>natěžení a dovoz ornice_x000d_
pro pol. č. 18220: 19,884m3 = 19,884 =&gt; A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</si>
  <si>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ruční vykopávky, odstranění kořenů a napadávek
- pažení, vzepření a rozepření vč. přepažování (vyjma štětových stěn)
- úpravu, ochranu a očištění dna, základové spáry, stěn a svahů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práce spojené s otvírkou zemníku</t>
  </si>
  <si>
    <t>13173</t>
  </si>
  <si>
    <t>HLOUBENÍ JAM ZAPAŽ I NEPAŽ TŘ. I</t>
  </si>
  <si>
    <t>VČETNĚ NALOŽENÍ A ODVOZU DO RECYKLAČNÍHO STŘEDISKA, POPLATEK ZA SKLÁDKU UVEDEN V POLOŽCE 014102.a</t>
  </si>
  <si>
    <t>výkop v rubu_x000d_
za opěrou O1: 14,0m2*16,0m = 224,000 =&gt; A _x000d_
za opěrou O2: 16,0m2*16,0m = 256,000 =&gt; B _x000d_
Celkem: A+B = 480,000 =&gt; C</t>
  </si>
  <si>
    <t>položka zahrnuje:
- vodorovná a svislá doprava,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- nezahrnuje uložení zeminy (na skládku, do násypu) ani poplatky za skládku, vykazují se v položce č.0141**</t>
  </si>
  <si>
    <t>17120</t>
  </si>
  <si>
    <t>ULOŽENÍ SYPANINY DO NÁSYPŮ A NA SKLÁDKY BEZ ZHUTNĚNÍ</t>
  </si>
  <si>
    <t>TRVALÁ SKLÁDKA</t>
  </si>
  <si>
    <t xml:space="preserve">uložení zeminy na trvalou skládku  _x000d_
z pol. č. 13173: 480,0m3 = 480,000 =&gt; A</t>
  </si>
  <si>
    <t xml:space="preserve"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nájezdy, lešení, podpěrné konstrukce, přemostění, zpevněné plochy, zakrytí a pod.)</t>
  </si>
  <si>
    <t>17481</t>
  </si>
  <si>
    <t>ZÁSYP JAM A RÝH Z NAKUPOVANÝCH MATERIÁLŮ</t>
  </si>
  <si>
    <t>ŠD, FR. 0-63 MM</t>
  </si>
  <si>
    <t>hutněný záyp _x000d_
za opěrou O1: 6,6m2*15,8m = 104,280 =&gt; A _x000d_
za opěrou O2: 7,7m2*15,8m = 121,660 =&gt; B _x000d_
Celkem: A+B = 225,940 =&gt; C</t>
  </si>
  <si>
    <t xml:space="preserve"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</si>
  <si>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17581</t>
  </si>
  <si>
    <t>OBSYP POTRUBÍ A OBJEKTŮ Z NAKUPOVANÝCH MATERIÁLŮ</t>
  </si>
  <si>
    <t>ŠP, FR. 0-16 MM, TL. 150 MM</t>
  </si>
  <si>
    <t>ochranný obsyp u těsnící fólie tl. 150 mm_x000d_
za rubem opěr a křídel O1: 4,2m*15,8m*0,15m = 9,954 =&gt; A _x000d_
za rubem opěr a křídel O2: 4,1m*15,8m*0,15m = 9,717 =&gt; B _x000d_
Celkem: A+B = 19,671 =&gt; C</t>
  </si>
  <si>
    <t xml:space="preserve">položka zahrnuje:
- kompletní provedení zemní konstrukce včetně nákupu a dopravy materiálu dle zadávací
dokumentace
- úprava  ukládaného  materiálu  vlhčením,  tříděním,  promícháním  nebo  vysoušením,  příp. jiné úpravy za účelem zlepšení jeho  mech. vlastností
- hutnění i různé míry hutnění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nájezdy, lešení, podpěrné konstrukce, přemostění, zpevněné plochy, zakrytí a pod.)
- zemina vytlačená potrubím o DN do 180mm se od kubatury obsypů neodečítá</t>
  </si>
  <si>
    <t>ŠD, FR. 8-32 MM, TL. 600 MM</t>
  </si>
  <si>
    <t>ochranný obsyp tl. 600 mm za rubem opěr_x000d_
O1: 0,6m*1,6m*15,8m = 15,168 =&gt; A _x000d_
O2: 0,6m*1,8m*15,8m = 17,064 =&gt; B _x000d_
Celkem: A+B = 32,232 =&gt; C</t>
  </si>
  <si>
    <t>17750</t>
  </si>
  <si>
    <t>ZEMNÍ HRÁZKY ZE ZEMIN NEPROPUSTNÝCH</t>
  </si>
  <si>
    <t xml:space="preserve">PROVIZORNÍ PYTLOVANÉ HRÁZKY, VČ. PE FOLIE TL. 2 MM S PŘÍSYPEM PROTI POSUNUTÍ,  VČ. ODSTRANĚNÍ</t>
  </si>
  <si>
    <t>hrázky v korytě: 1,0m2*50,0m*2 = 100,000 =&gt; A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</si>
  <si>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 a výplň jam a prohlubní v podloží
- úprava, očištění, ochrana a zhutnění podloží
- svahování, hutnění a uzavírání povrchů svahů
- zřízení lavic na svazích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</si>
  <si>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18220</t>
  </si>
  <si>
    <t>ROZPROSTŘENÍ ORNICE VE SVAHU</t>
  </si>
  <si>
    <t>TL. 100 MM</t>
  </si>
  <si>
    <t>digitálně odměřeno z výkresu_x000d_
na vtoku: (2,1m2+15,4m2+33,1m2+22,6m2+8,9m2)*1,2koef.*0,1m = 9,852 =&gt; A _x000d_
na výtoku: (53,2m2+9,2m2+21,2m2)*1,2koef.*0,1m = 10,032 =&gt; B _x000d_
Celkem: A+B = 19,884 =&gt; C</t>
  </si>
  <si>
    <t>položka zahrnuje:
nutné přemístění ornice z dočasných skládek vzdálených do 50m
rozprostření ornice v předepsané tloušťce ve svahu přes 1:5</t>
  </si>
  <si>
    <t>18241</t>
  </si>
  <si>
    <t>ZALOŽENÍ TRÁVNÍKU RUČNÍM VÝSEVEM</t>
  </si>
  <si>
    <t>dle TP 99 Vysazování a ošetřování silniční zeleně čl. 10.2 Založení trávníků</t>
  </si>
  <si>
    <t>digitálně odměřeno z výkresu_x000d_
na vtoku: (2,1m2+15,4m2+33,1m2+22,6m2+8,9m2)*1,2koef. = 98,520 =&gt; A _x000d_
na výtoku: (53,2m2+9,2m2+21,2m2)*1,2koef. = 100,320 =&gt; B _x000d_
Celkem: A+B = 198,840 =&gt; C</t>
  </si>
  <si>
    <t>Zahrnuje dodání předepsané travní směsi, její výsev na ornici, zalévání, první pokosení, to vše bez ohledu na sklon terénu</t>
  </si>
  <si>
    <t>2 - Základy</t>
  </si>
  <si>
    <t>21331</t>
  </si>
  <si>
    <t>DRENÁŽNÍ VRSTVY Z BETONU MEZEROVITÉHO (DRENÁŽNÍHO)</t>
  </si>
  <si>
    <t>obsyp podélné drenáže_x000d_
opěra O1: 0,12m2*31,5m = 3,780 =&gt; A _x000d_
opěra O2: 0,12m2*27,5m = 3,300 =&gt; B _x000d_
Celkem: A+B = 7,080 =&gt; C</t>
  </si>
  <si>
    <t>Položka zahrnuje:
- dodávku předepsaného materiálu pro drenážní vrstvu, včetně mimostaveništní a vnitrostaveništní dopravy
- provedení drenážní vrstvy předepsaných rozměrů a předepsaného tvaru</t>
  </si>
  <si>
    <t>21341</t>
  </si>
  <si>
    <t>DRENÁŽNÍ VRSTVY Z PLASTBETONU (PLASTMALTY)</t>
  </si>
  <si>
    <t>odvodnění izolace drenážním betonem: 0,15m*0,04m*30,1m = 0,181 =&gt; A</t>
  </si>
  <si>
    <t>261512</t>
  </si>
  <si>
    <t>VRTY PRO KOTVENÍ A INJEKTÁŽ TŘ V NA POVRCHU D DO 16MM</t>
  </si>
  <si>
    <t>D 14 MM</t>
  </si>
  <si>
    <t>vrty pro spřahující trny přibetonávky D 14, dl. 300 mm, 5 ks/m2_x000d_
opěra O1: 1,5m*20,0m*5ks/m2*0,3m = 45,000 =&gt; A _x000d_
opěra O2: 2,0m*20,0m*5ks/m2*0,3m = 60,000 =&gt; B _x000d_
křídla opěry O1: (2*40,0m2)*5ks/m2*0,3m = 120,000 =&gt; C _x000d_
křídla opěry O2: (2*50,0m2)*5ks/m2*0,3m = 150,000 =&gt; D _x000d_
Celkem: A+B+C+D = 375,000 =&gt; E</t>
  </si>
  <si>
    <t>položka zahrnuje:
přemístění, montáž a demontáž vrtných souprav
svislou dopravu zeminy z vrtu
vodorovnou dopravu zeminy bez uložení na skládku
případně nutné pažení dočasné (včetně odpažení) i trvalé</t>
  </si>
  <si>
    <t>261514</t>
  </si>
  <si>
    <t>VRTY PRO KOTVENÍ A INJEKTÁŽ TŘ V NA POVRCHU D DO 35MM</t>
  </si>
  <si>
    <t>D 28 MM</t>
  </si>
  <si>
    <t>vrty pro spřahující trny úložného prahu a stáv. bet. opěry:_x000d_
O1: 6*30ks*0,5m = 90,000 =&gt; A _x000d_
O2: 6*30ks*0,5m = 90,000 =&gt; B _x000d_
Celkem: A+B = 180,000 =&gt; C</t>
  </si>
  <si>
    <t>26155</t>
  </si>
  <si>
    <t>VRTY PRO KOTVENÍ, INJEKTÁŽ A MIKROPILOTY NA POVRCHU TŘ. V D DO 300MM</t>
  </si>
  <si>
    <t>JÁDROVÝ VRT</t>
  </si>
  <si>
    <t>jádrový vrt pro vyústění svodného potrubí z UV1 skrz stáv, křídlo: 2,0m = 2,000 =&gt; A</t>
  </si>
  <si>
    <t>28997F</t>
  </si>
  <si>
    <t>OPLÁŠTĚNÍ (ZPEVNĚNÍ) Z GEOTEXTILIE DO 600G/M2</t>
  </si>
  <si>
    <t>ochranná geotextilie za rubem opěr:_x000d_
u opěry O1: 4,4m*15,8m = 69,520 =&gt; A _x000d_
u opěry O2: 4,3m*15,8m = 67,940 =&gt; B _x000d_
Celkem: A+B = 137,460 =&gt; C</t>
  </si>
  <si>
    <t>Položka zahrnuje:
- dodávku předepsané geotextilie
- úpravu, očištění a ochranu podkladu
- přichycení k podkladu, případně zatížení
- úpravy spojů a zajištění okrajů
- úpravy pro odvodnění
- nutné přesahy
- mimostaveništní a vnitrostaveništní dopravu</t>
  </si>
  <si>
    <t>28999</t>
  </si>
  <si>
    <t>OPLÁŠTĚNÍ (ZPEVNĚNÍ) Z FÓLIE</t>
  </si>
  <si>
    <t>HDPE FÓLIE TL. 2 MM</t>
  </si>
  <si>
    <t>za rubem opěr a křídel_x000d_
u opěry O1: 4,4m*15,8m = 69,520 =&gt; A _x000d_
u opěry O2: 4,3m*15,8m = 67,940 =&gt; B _x000d_
Celkem: A+B = 137,460 =&gt; C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</si>
  <si>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</t>
  </si>
  <si>
    <t>3 - Svislé konstrukce</t>
  </si>
  <si>
    <t>31717</t>
  </si>
  <si>
    <t>KOVOVÉ KONSTRUKCE PRO KOTVENÍ ŘÍMSY</t>
  </si>
  <si>
    <t>KG</t>
  </si>
  <si>
    <t>KOTVENÍ ŘÍMSY DO VÝVRTU, KOMPLETNÍ DODÁVKA VČ. PKO, VRTŮ A ZÁLIVKY</t>
  </si>
  <si>
    <t>3*34ks*5,58kg/ks = 569,160 =&gt; A</t>
  </si>
  <si>
    <t>Položka zahrnuje dodávku (výrobu) kotevního prvku předepsaného tvaru a jeho osazení do předepsané polohy včetně nezbytných prací (vrty, zálivky apod.)</t>
  </si>
  <si>
    <t>317325</t>
  </si>
  <si>
    <t>ŘÍMSY ZE ŽELEZOBETONU DO C30/37 (B37)</t>
  </si>
  <si>
    <t>C30/37-XF4, XD3, XC4, VČ. GUMOVÉ MATRICE PRO VYZNAČENÍ LETOPOČTU</t>
  </si>
  <si>
    <t>dle přílohy č. 6 - Tvar a kotvení říms: 41,9m3 = 41,900 =&gt; A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</si>
  <si>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</si>
  <si>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317365</t>
  </si>
  <si>
    <t>VÝZTUŽ ŘÍMS Z OCELI 10505, B500B</t>
  </si>
  <si>
    <t>OCEL B500B</t>
  </si>
  <si>
    <t>3% z pol. č. 317325: 41,9m3*7,85t/m3*0,03 = 9,867 =&gt; A</t>
  </si>
  <si>
    <t>položka zahrnuje: 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výztuže,
- separaci výztuže,
- osazení měřících zařízení a úpravy pro ně,
- osazení měřících skříní nebo míst pro měření bludných proudů.</t>
  </si>
  <si>
    <t>333325</t>
  </si>
  <si>
    <t>MOSTNÍ OPĚRY A KŘÍDLA ZE ŽELEZOVÉHO BETONU DO C30/37</t>
  </si>
  <si>
    <t>C30/37-XF4, XD3, XC4</t>
  </si>
  <si>
    <t>dle přílohy č. 7 - Tvar úložných prahů a závěrných zídek_x000d_
úložné prahy: 72,4m3 = 72,400 =&gt; A _x000d_
závěrné zídky: 47,9m3 = 47,900 =&gt; B _x000d_
ložiskové bloky: 1,0m*1,0m*0,4m*4ks = 1,600 =&gt; C _x000d_
přibetonávka opěr a křídel v tl. 200 mm_x000d_
opěra O1: 1,5m*20,0m*0,2 = 6,000 =&gt; D _x000d_
opěra O2: 2,0m*20,0m*0,2 = 8,000 =&gt; E _x000d_
křídla opěry O1: 2*40,0m2*0,2m = 16,000 =&gt; F _x000d_
křídla opěry O2: 2*50,0m2*0,2m = 20,000 =&gt; G _x000d_
Celkem: A+B+C+D+E+F+G = 171,900 =&gt; H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</si>
  <si>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</si>
  <si>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333365</t>
  </si>
  <si>
    <t>VÝZTUŽ MOSTNÍCH OPĚR A KŘÍDEL Z OCELI 10505, B500B</t>
  </si>
  <si>
    <t>2,5% z pol. č. 333325_x000d_
úložné prahy: 72,4m3*7,85t/m3*0,025 = 14,209 =&gt; A _x000d_
závěrné zídky: 47,9m3*7,85t/m3*0,025 = 9,400 =&gt; B _x000d_
ložiskové bloky: 1,0m*1,0m*0,4m*4ks*7,85t/m3*0,025 = 0,314 =&gt; C _x000d_
spřahující trny úložného prahu a stáv. bet. opěry - D 20 mm, dl. 0,75 m, rastr 500 x 500 m_x000d_
O1: 6*30ks*2,466kg/m*0,75m/1000 = 0,333 =&gt; D _x000d_
O2: 6*30ks*2,466kg/m*0,75m/1000 = 0,333 =&gt; E _x000d_
spřahující trny přibetonávky D 12, dl. 550 mm, 5 ks/m2_x000d_
opěra O1: 1,5m*20,0m*5ks/m2*0,55m*0,888kg/m/1000 = 0,073 =&gt; F _x000d_
opěra O2: 2,0m*20,0m*5ks/m2*0,55m*0,888kg/m/1000 = 0,098 =&gt; G _x000d_
křídla opěry O1: (2*40,0m2)*5ks/m2*0,55m*0,888kg/m/1000 = 0,195 =&gt; H _x000d_
křídla opěry O2: (2*50,0m2)*5ks/m2*0,55m*0,888kg/m/1000 = 0,244 =&gt; I _x000d_
Celkem: A+B+C+D+E+F+G+H+I = 25,199 =&gt; J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</si>
  <si>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</si>
  <si>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333366</t>
  </si>
  <si>
    <t>VÝZTUŽ MOSTNÍCH OPĚR A KŘÍDEL Z KARI SÍTÍ</t>
  </si>
  <si>
    <t>výztuž přibetonávky opěr a křídel, KARI síť 8/100/100:_x000d_
opěra O1: 1,5m*20,0m*1,3přesahy*7,9kg/m2/1000 = 0,308 =&gt; A _x000d_
opěra O2: 2,0m*20,0m*1,3přesahy*7,9kg/m2/1000 = 0,411 =&gt; B _x000d_
křídla opěry O1: (2*40,0m2)*1,3přesahy*7,9kg/m2/1000 = 0,822 =&gt; C _x000d_
křídla opěry O2: (2*50,0m2)*1,3přesahy*7,9kg/m2/1000 = 1,027 =&gt; D _x000d_
Celkem: A+B+C+D = 2,568 =&gt; E</t>
  </si>
  <si>
    <t>4 - Vodorovné konstrukce</t>
  </si>
  <si>
    <t>421325</t>
  </si>
  <si>
    <t>MOSTNÍ NOSNÉ DESKOVÉ KONSTRUKCE ZE ŽELEZOBETONU C30/37</t>
  </si>
  <si>
    <t>C30/37-XF2, XD1, XC4</t>
  </si>
  <si>
    <t>dle přílohy č. 5 - Tvar nosné konstrukce_x000d_
spřahující deska: 79,64m3 = 79,640 =&gt; A _x000d_
příčníky: 86,7m3 = 86,700 =&gt; B _x000d_
Celkem: A+B = 166,340 =&gt; C</t>
  </si>
  <si>
    <t>421365</t>
  </si>
  <si>
    <t>VÝZTUŽ MOSTNÍ DESKOVÉ KONSTRUKCE Z OCELI 10505</t>
  </si>
  <si>
    <t>3% z pol. č. 421325: 166,34m3*7,85t/m3*0,03 = 39,173 =&gt; A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</si>
  <si>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74.
- povrchovou antikorozní úpravu výztuže,
- separaci výztuže,
- osazení měřících zařízení a úpravy pro ně,
- osazení měřících skříní nebo míst pro měření bludných proudů.</t>
  </si>
  <si>
    <t>42413</t>
  </si>
  <si>
    <t>MOSTNÍ NOSNÍKY Z DÍLCŮ Z PŘEDPJATÉHO BETONU</t>
  </si>
  <si>
    <t>C55/67-XF2, XD1, XC4
POZOR - VÝMĚRA JE VYJÁDŘENA V PLOŠE (MJ = m2)
Předpínací výztuž je z lan O15,7 mm, ocel Y1860S7</t>
  </si>
  <si>
    <t>předpjaté nosníky: 11,2m*28,6m = 320,320 =&gt; A</t>
  </si>
  <si>
    <t>- dodání dílce požadovaného tvaru a vlastností, jeho skladování, doprava a osazení do definitivní polohy, včetně komplexní technologie výroby a montáže dílců, ošetření a ochrana dílců,
- u dílců železobetonových a předpjatých veškerá výztuž, případně i tuhé kovové prvky a závěsná oka,
- úpravy a zařízení pro uložení a transport dílce,
- veškeré požadované úpravy dílců, včetně doplňkových konstrukcí a vybavení,
- sestavení dílce na stavbě včetně montážních zařízení, plošin a prahů a pod.,
- výplň, těsnění a tmelení spár a spojů,
- očištění a ošetření úložných ploch,
- zednické výpomoce pro montáž dílců,
- označení dílce výrobním štítkem nebo jiným způsobem,
- úpravy dílce pro dodržení požadované přesnosti jeho osazení, včetně případných měření,
- veškerá zařízení pro zajištění stability v každém okamžiku,
- další práce dané případně specifikací k příslušnému prefabrik. dílci (úprava pohledových ploch, příp. rubových ploch, osazení měřících zařízení, zkoušení a měření dílců a pod.).</t>
  </si>
  <si>
    <t>42853</t>
  </si>
  <si>
    <t>MOSTNÍ LOŽISKA HRNCOVÁ PRO ZATÍŽ DO 5,0MN</t>
  </si>
  <si>
    <t>L1 - pevné: 1ks = 1,000 =&gt; A _x000d_
L2 - příčně posuvné: 1ks = 1,000 =&gt; B _x000d_
L3 - podélně posuvné: 1ks = 1,000 =&gt; C _x000d_
L4 - všesměrně posuvné: 1ks = 1,000 =&gt; D _x000d_
Celkem: A+B+C+D = 4,000 =&gt; E</t>
  </si>
  <si>
    <t>- výrobní dokumentaci, jde-li o ložisko individuálně vyráběné
- dodání kompletních ložisek požadované kvality
- přípravu, očištění a úpravy úložných ploch
- osazení ložisek podle předepsaného technologického předpisu bez ohledu na způsob uložení a kotvení
- uložení do malty jakéhokoliv druhu včetně dodávky této malty
- uložení na plastické vložky nebo maltu včetně dodávky této vložky nebo malty
- uložení na vrstvu plastbetonové malty nebo podobné vrstvy jako ochranu proti průchodu bludných proudů
- vyplnění kotevních otvorů
- lešení a podpěrné konstrukce
- tmelení, těsnění a výplně spar
- nastavení ložisek a odborná prohlídka
- dočasné zpevnění nebo naopak dočasné uvolnění ložisek
- opatření ložisek znakem výrobce a typovým číslem
- úpravy, očištění a ošetření okolí ložisek
- přiměřeným způsobem je nutné zahrnout ustanovení pro TMCH 94 pro kovové konstrukce.</t>
  </si>
  <si>
    <t>451312</t>
  </si>
  <si>
    <t>PODKLADNÍ A VÝPLŇOVÉ VRSTVY Z PROSTÉHO BETONU C12/15</t>
  </si>
  <si>
    <t>C12/15-X0</t>
  </si>
  <si>
    <t>podkladní beton pod drenáží _x000d_
O1: 0,7m2*31,5m = 22,050 =&gt; A _x000d_
O2: 0,7m2*27,5m = 19,250 =&gt; B _x000d_
podkladní beton pod přibetonávkou opěr a křídel_x000d_
O1: 0,1m2*35,0m = 3,500 =&gt; C _x000d_
O2: 0,15m2*35,0m = 5,250 =&gt; D _x000d_
výplňový betonpřed přibetonávkou opěr a křídel_x000d_
O1: 0,3m2*35,0m = 10,500 =&gt; E _x000d_
O2: 0,3m2*35,0m = 10,500 =&gt; F _x000d_
Celkem: A+B+C+D+E+F = 71,050 =&gt; G</t>
  </si>
  <si>
    <t>451315</t>
  </si>
  <si>
    <t>PODKLADNÍ A VÝPLŇOVÉ VRSTVY Z PROSTÉHO BETONU C30/37</t>
  </si>
  <si>
    <t>C30/37nXF3</t>
  </si>
  <si>
    <t>pod opevněním svahů koryta řeky: (250,0m2+182,0m2)*1,2koef. rozš.*0,15m = 77,760 =&gt; A _x000d_
pod zádlažbou na konci křídla za římsou na výtoku: (1,7m2+1,9m2)*0,15m = 0,540 =&gt; B _x000d_
pod opevněním svahu za křídly: (13,1m2+17,3m2+23,4m2)*0,15m = 8,070 =&gt; C _x000d_
pod skluzem: 6,2m2*1,2koef. rozš.*0,15m = 1,116 =&gt; D _x000d_
Celkem: A+B+C+D = 87,486 =&gt; E</t>
  </si>
  <si>
    <t>45860</t>
  </si>
  <si>
    <t>VÝPLŇ ZA OPĚRAMI A ZDMI Z MEZEROVITÉHO BETONU</t>
  </si>
  <si>
    <t>samostatný přechodový klín _x000d_
za opěrou O1: 5,8m2*15,8m = 91,640 =&gt; A _x000d_
za opěrou O2: 7,1m2*15,8m = 112,180 =&gt; B _x000d_
Celkem: A+B = 203,820 =&gt; C</t>
  </si>
  <si>
    <t>položka zahrnuje:
- dodávku mezerovitého betonu předepsané kvality a zásyp se zhutněním včetně mimostaveništní a vnitrostaveništní dopravy</t>
  </si>
  <si>
    <t>465512</t>
  </si>
  <si>
    <t>DLAŽBY Z LOMOVÉHO KAMENE NA MC</t>
  </si>
  <si>
    <t>LOMOVÝ KÁMEN TL. 200 MM</t>
  </si>
  <si>
    <t>opevnění svahů koryta řeky: (250,0m2+182,0m2)*1,2koef. rozš.*0,2m = 103,680 =&gt; A _x000d_
zádlažba na konci křídla za římsou na výtoku: (1,7m2+1,9m2)*0,2m = 0,720 =&gt; B _x000d_
opevnění svahu za křídly: (13,1m2+17,3m2+23,4m2)*0,2m = 10,760 =&gt; C _x000d_
skluz: 6,2m2*1,2koef. rozš.*0,2m = 1,488 =&gt; D _x000d_
Celkem: A+B+C+D = 116,648 =&gt; E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</si>
  <si>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</si>
  <si>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467315</t>
  </si>
  <si>
    <t>STUPNĚ A PRAHY VODNÍCH KORYT Z PROSTÉHO BETONU C30/37</t>
  </si>
  <si>
    <t>C30/37-XF3</t>
  </si>
  <si>
    <t>0,5m*1,0m*(40,0m+41,0m) = 40,500 =&gt; A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</si>
  <si>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</t>
  </si>
  <si>
    <t>5 - Komunikace</t>
  </si>
  <si>
    <t>56333</t>
  </si>
  <si>
    <t>VOZOVKOVÉ VRSTVY ZE ŠTĚRKODRTI TL. DO 150MM</t>
  </si>
  <si>
    <t>ŠD, A, FR. 0-32 MM, TL. 150 MM</t>
  </si>
  <si>
    <t>digitálně odměřeno z výkresu_x000d_
vozovka na předpolích: 308,0m2 = 308,000 =&gt; A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</si>
  <si>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</si>
  <si>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56334</t>
  </si>
  <si>
    <t>VOZOVKOVÉ VRSTVY ZE ŠTĚRKODRTI TL. DO 200MM</t>
  </si>
  <si>
    <t>ŠD, A, FR. 0-32 MM, TL. 200 MM</t>
  </si>
  <si>
    <t>digitálně odměřeno z výkresu_x000d_
konstrukce chodníku: 41,3m2+2,5m2+1,5m2 = 45,300 =&gt; A</t>
  </si>
  <si>
    <t>ŠD, B, FR. 0-32 MM, TL. 200 MM</t>
  </si>
  <si>
    <t>56960</t>
  </si>
  <si>
    <t>ZPEVNĚNÍ KRAJNIC Z RECYKLOVANÉHO MATERIÁLU</t>
  </si>
  <si>
    <t>R-MATERIÁL, TL. 150 MM</t>
  </si>
  <si>
    <t>digitálně odměřeno z výkresu:_x000d_
30,0m2*0,15m = 4,500 =&gt; A</t>
  </si>
  <si>
    <t>- dodání recyklátu v požadované kvalitě
- očištění podkladu
- uložení recyklátu dle předepsaného technologického předpisu, zhutnění vrstvy v předepsané tloušťce
- zřízení vrstvy bez rozlišení šířky, pokládání vrstvy po etapách, včetně pracovních spar a spojů
- úpravu napojení, ukončení 
- nezahrnuje postřiky, nátěry</t>
  </si>
  <si>
    <t>572123</t>
  </si>
  <si>
    <t>INFILTRAČNÍ POSTŘIK Z EMULZE DO 1,0KG/M2</t>
  </si>
  <si>
    <t>PI-C 1,0 KG/M2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</si>
  <si>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</si>
  <si>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572213</t>
  </si>
  <si>
    <t>SPOJOVACÍ POSTŘIK Z EMULZE DO 0,5KG/M2</t>
  </si>
  <si>
    <t>PS-C 0,3 KG/M2</t>
  </si>
  <si>
    <t>digitálně odměřeno z výkresu_x000d_
vozovka na mostě: 258,0m2 = 258,000 =&gt; A _x000d_
vozovka na předpolích: 308,0m2*2 = 616,000 =&gt; B _x000d_
Celkem: A+B = 874,000 =&gt; C</t>
  </si>
  <si>
    <t>574A34</t>
  </si>
  <si>
    <t>ASFALTOVÝ BETON PRO OBRUSNÉ VRSTVY ACO 11+ TL. 40MM</t>
  </si>
  <si>
    <t>ACO 11+ 50/70</t>
  </si>
  <si>
    <t>digitálně odměřeno z výkresu_x000d_
vozovka na mostě a předpolích: 566,0m2 = 566,000 =&gt; A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</si>
  <si>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</si>
  <si>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574C56</t>
  </si>
  <si>
    <t>ASFALTOVÝ BETON PRO LOŽNÍ VRSTVY ACL 16+, 16S TL. 60MM</t>
  </si>
  <si>
    <t>ACL 16+</t>
  </si>
  <si>
    <t>574E88</t>
  </si>
  <si>
    <t>ASFALTOVÝ BETON PRO PODKLADNÍ VRSTVY ACP 22+, 22S TL. 90MM</t>
  </si>
  <si>
    <t>ACP 22+</t>
  </si>
  <si>
    <t>575C55</t>
  </si>
  <si>
    <t>LITÝ ASFALT MA IV (OCHRANA MOSTNÍ IZOLACE) 16 TL. 40MM</t>
  </si>
  <si>
    <t>digitálně odměřeno z výkresu_x000d_
ochrana izolace na mostě: 258,0m2 = 258,000 =&gt; A _x000d_
odpočet_x000d_
odvodňovací proužek: -0,15m*29,9m = -4,485 =&gt; B _x000d_
žebro v místě trubičky: -0,5m*0,4m*4ks = -0,800 =&gt; C _x000d_
Celkem: A+B+C = 252,715 =&gt; D</t>
  </si>
  <si>
    <t>58251</t>
  </si>
  <si>
    <t>DLÁŽDĚNÉ KRYTY Z BETONOVÝCH DLAŽDIC DO LOŽE Z KAMENIVA</t>
  </si>
  <si>
    <t>SVĚTLÁ HLADKÁ DLAŽBA TL. 80 MM, BEZ SRAŽENÝCH HRAN DLE VYHLÁŠKY 398/2009 Sb., VČ. LOŽNÉ VRSTVY Z KAMENIVA FR. 2-4, 4-8 MM, TL. 40 MM</t>
  </si>
  <si>
    <t>digitálně odměřeno ze situace_x000d_
konstrukce chodníku - hladká dlažba: 1,5m2 = 1,500 =&gt; A</t>
  </si>
  <si>
    <t xml:space="preserve">- dodání dlažebního materiálu v požadované kvalitě, dodání materiálu pro předepsané 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- nezahrnuje postřiky, nátěry
- nezahrnuje těsnění podél obrubníků, dilatačních zařízení, odvodňovacích proužků, odvodňovačů, vpustí, šachet a pod.</t>
  </si>
  <si>
    <t>582612</t>
  </si>
  <si>
    <t>KRYTY Z BETON DLAŽDIC SE ZÁMKEM ŠEDÝCH TL 80MM DO LOŽE Z KAM</t>
  </si>
  <si>
    <t>VČ. LOŽNÉ VRSTVY Z KAMENIVA FR. 2-4, 4-8 MM, TL. 40 MM</t>
  </si>
  <si>
    <t>digitálně odměřeno ze situace_x000d_
konstrukce chodníku: 15,6m2+25,7m2 = 41,300 =&gt; A</t>
  </si>
  <si>
    <t>58261B</t>
  </si>
  <si>
    <t>KRYTY Z BETON DLAŽDIC SE ZÁMKEM BAREV RELIÉF TL 80MM DO LOŽE Z KAM</t>
  </si>
  <si>
    <t>digitálně odměřeno ze situace_x000d_
konstrukce chodníku: 2,5m2 = 2,500 =&gt; A</t>
  </si>
  <si>
    <t>58920</t>
  </si>
  <si>
    <t>VÝPLŇ SPAR MODIFIKOVANÝM ASFALTEM</t>
  </si>
  <si>
    <t>vozovka: 8,0m+15,3m+5,2m+1,95m+12,0m+2,35m = 44,800 =&gt; A _x000d_
podél říms: 35,93m+33,62m = 69,550 =&gt; B _x000d_
podél obrubníků: 7,85m+22,5m+8,0m+2,5m = 40,850 =&gt; C _x000d_
Celkem: A+B+C = 155,200 =&gt; D</t>
  </si>
  <si>
    <t>položka zahrnuje:
- dodávku předepsaného materiálu
- vyčištění a výplň spar tímto materiálem</t>
  </si>
  <si>
    <t>6 - Úpravy povrchů, podlahy, výplně otvorů</t>
  </si>
  <si>
    <t>62592</t>
  </si>
  <si>
    <t>ÚPRAVA POVRCHU BETONOVÝCH PLOCH A KONSTRUKCÍ - STRIÁŽ</t>
  </si>
  <si>
    <t>chodníková římsana vtoku: 2,0m*35,93m = 71,860 =&gt; A</t>
  </si>
  <si>
    <t>položka zahrnuje:
- provedení předepsané úpravy</t>
  </si>
  <si>
    <t>7 - Přidružená stavební výroba</t>
  </si>
  <si>
    <t>711432</t>
  </si>
  <si>
    <t>IZOLACE MOSTOVEK POD ŘÍMSOU ASFALTOVÝMI PÁSY</t>
  </si>
  <si>
    <t>ASFALTOVÝ PÁS S HLINÍKOVOU VLOŽKOU</t>
  </si>
  <si>
    <t>izolace pod římsou_x000d_
na vtoku: 2,35m*29,9m = 70,265 =&gt; A _x000d_
na výtoku: 0,65m*29,9m = 19,435 =&gt; B _x000d_
Celkem: A+B = 89,700 =&gt; C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</si>
  <si>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lepenku s hliníkovou vložkou, litý asfalt, asfaltový beton</t>
  </si>
  <si>
    <t>711442</t>
  </si>
  <si>
    <t>IZOLACE MOSTOVEK CELOPLOŠNÁ ASFALTOVÝMI PÁSY S PEČETÍCÍ VRSTVOU</t>
  </si>
  <si>
    <t>NAIP TL. 5 MM</t>
  </si>
  <si>
    <t>izolace NK, rub závěrných zídek a opěr: 11,2m*30,1m+3,3m*15,825m+3,5m*15,825m = 444,730 =&gt; A _x000d_
izolace pod drenáží: 0,3m*2*15,825m = 9,495 =&gt; B _x000d_
Celkem: A+B = 454,225 =&gt; C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</si>
  <si>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</si>
  <si>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>711509</t>
  </si>
  <si>
    <t>OCHRANA IZOLACE NA POVRCHU TEXTILIÍ</t>
  </si>
  <si>
    <t>GEOTEXTILIE MIN. 600 G/M2</t>
  </si>
  <si>
    <t>na rubu závěrných zídek a opěr: _x000d_
3,3m*15,825m+3,5m*15,825m = 107,610 =&gt; A</t>
  </si>
  <si>
    <t xml:space="preserve">položka zahrnuje:
- dodání  předepsaného ochranného materiálu
- zřízení ochrany izolace</t>
  </si>
  <si>
    <t>78382</t>
  </si>
  <si>
    <t>NÁTĚRY BETON KONSTR TYP S2 (OS-B)</t>
  </si>
  <si>
    <t>hydrofobní nátěr římsy_x000d_
na vtoku: (0,15m+2,5m+0,85m+0,3m)*35,93m-(0,15m+0,15m)*35,93m = 125,755 =&gt; A _x000d_
na výtoku: (0,15m+0,8m+0,85m+0,3m)*33,62m-(0,15m+0,15m)*33,62m = 60,516 =&gt; B _x000d_
nátěr NK: (0,375m+0,28m)*25,5m+(0,5m+0,28m)*25,5m = 36,593 =&gt; C _x000d_
Celkem: A+B+C = 222,864 =&gt; D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</si>
  <si>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</si>
  <si>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78383</t>
  </si>
  <si>
    <t>NÁTĚRY BETON KONSTR TYP S4 (OS-C)</t>
  </si>
  <si>
    <t>obrubníková hrana římsy_x000d_
na vtoku: (0,15m+0,15m)*35,93m = 10,779 =&gt; A _x000d_
na výtoku: (0,15m+0,15m)*33,62m = 10,086 =&gt; B _x000d_
Celkem: A+B = 20,865 =&gt; C</t>
  </si>
  <si>
    <t>8 - Potrubí</t>
  </si>
  <si>
    <t>87434</t>
  </si>
  <si>
    <t>POTRUBÍ Z TRUB PLASTOVÝCH ODPADNÍCH DN DO 200MM</t>
  </si>
  <si>
    <t>PLNÁ TRUBKA HDPE DN 180 MM</t>
  </si>
  <si>
    <t>vyústění drenáže za dříkem stávajícího křídla: 2*1,0m = 2,000 =&gt; A _x000d_
vyústění svodného potrubí z UV1: 7,0m = 7,000 =&gt; B _x000d_
Celkem: A+B = 9,000 =&gt; C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</si>
  <si>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nezahrnuje zkoušky vodotěsnosti a televizní prohlídku</t>
  </si>
  <si>
    <t>87533</t>
  </si>
  <si>
    <t>POTRUBÍ DREN Z TRUB PLAST DN DO 150MM</t>
  </si>
  <si>
    <t>POLODĚROVANÁ TRUBKA HDPE DN 150 MM</t>
  </si>
  <si>
    <t>podélná drenáž_x000d_
za opěrou O1: 31,5m = 31,500 =&gt; A _x000d_
za opěrou O2: 27,5m = 27,500 =&gt; B _x000d_
Celkem: A+B = 59,000 =&gt; C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</si>
  <si>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</si>
  <si>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87633</t>
  </si>
  <si>
    <t>CHRÁNIČKY Z TRUB PLASTOVÝCH DN DO 150MM</t>
  </si>
  <si>
    <t>DN 110/90 MM</t>
  </si>
  <si>
    <t>rezervní chráničky_x000d_
chodníková římsa na vtoku: 3ks*33,93m = 101,790 =&gt; A _x000d_
římsa na výtoku: 2ks*33,62m = 67,240 =&gt; B _x000d_
Celkem: A+B = 169,030 =&gt; C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</si>
  <si>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 včetně případně předepsaného utěsnění konců chrániček
- položky platí pro práce prováděné v prostoru zapaženém i nezapaženém a i v kolektorech, chráničkách</t>
  </si>
  <si>
    <t>87733</t>
  </si>
  <si>
    <t>CHRÁNIČKY PŮLENÉ Z TRUB PLAST DN DO 150MM</t>
  </si>
  <si>
    <t>rezervní chráničky_x000d_
chodníková římsa na vtoku: 2ks*33,93m = 67,860 =&gt; A</t>
  </si>
  <si>
    <t xml:space="preserve">položky pro zhotovení potrubí platí bez ohledu na sklon
zahrnuje:
- výrobní dokumentaci (včetně technologického předpisu)
- dodání veškerého trubního a pomocného materiálu  (trouby včetně podélného rozpůlení,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 včetně případně předepsaného utěsnění konců chrániček
- položky platí pro práce prováděné v prostoru zapaženém i nezapaženém a i v kolektorech, chráničkách</t>
  </si>
  <si>
    <t>89712</t>
  </si>
  <si>
    <t>VPUSŤ KANALIZAČNÍ ULIČNÍ KOMPLETNÍ Z BETONOVÝCH DÍLCŮ</t>
  </si>
  <si>
    <t>VČ. NAPOJENÍ NA STÁVAJÍCÍ SVODNÉ POTRUBÍ (PLATÍ PRO UV2)</t>
  </si>
  <si>
    <t xml:space="preserve">položka zahrnuje:
- dodávku a osazení předepsaných dílů včetně mříže
- výplň, těsnění  a tmelení spar a spojů,
- opatření  povrchů  betonu  izolací  proti zemní vlhkosti v částech, kde přijdou do styku se zeminou nebo kamenivem,
- předepsané podkladní konstrukce</t>
  </si>
  <si>
    <t>9 - Ostatní konstrukce a práce</t>
  </si>
  <si>
    <t>9111B1</t>
  </si>
  <si>
    <t>ZÁBRADLÍ SILNIČNÍ SE SVISLOU VÝPLNÍ - DODÁVKA A MONTÁŽ</t>
  </si>
  <si>
    <t>VÝŠKY 1,1 M, VČ. PŘEDEPSANÉ PKO, VČ. BETONOVÝCH PATEK 400 X 400 X 800 MM</t>
  </si>
  <si>
    <t>položka zahrnuje:
- dodání zábradlí včetně předepsané povrchové úpravy
- osazení sloupků zaberaněním nebo osazením do betonových bloků (včetně betonových bloků a nutných zemních prací)
- případné bednění ( trubku) betonové patky v gabionové zdi</t>
  </si>
  <si>
    <t>9112B1</t>
  </si>
  <si>
    <t>ZÁBRADLÍ MOSTNÍ SE SVISLOU VÝPLNÍ - DODÁVKA A MONTÁŽ</t>
  </si>
  <si>
    <t>VÝŠKY 1,1 M, VČ. PŘEDEPSANÉ PKO</t>
  </si>
  <si>
    <t>na chodníkové římse na vtoku: 36,0m = 36,000 =&gt; A</t>
  </si>
  <si>
    <t>položka zahrnuje:
dodání zábradlí včetně předepsané povrchové úpravy
kotvení sloupků, t.j. kotevní desky, šrouby z nerez oceli, vrty a zálivku, pokud zadávací dokumentace nestanoví jinak
případné nivelační hmoty pod kotevní desky</t>
  </si>
  <si>
    <t>9112B3</t>
  </si>
  <si>
    <t>ZÁBRADLÍ MOSTNÍ SE SVISLOU VÝPLNÍ - DEMONTÁŽ S PŘESUNEM</t>
  </si>
  <si>
    <t>VČETNĚ ODVOZU NA MÍSTO URČENÉ INVESTOREM, PŘEDPOKLAD DO 20 KM</t>
  </si>
  <si>
    <t>odstranění stávajícíhozábradlí na mostě_x000d_
na chodníkové římse na vtoku: 42,0m = 42,000 =&gt; A</t>
  </si>
  <si>
    <t>položka zahrnuje:
- demontáž a odstranění zařízení
- jeho odvoz na předepsané místo</t>
  </si>
  <si>
    <t>9113C1</t>
  </si>
  <si>
    <t>SVODIDLO OCEL SILNIČ JEDNOSTR, ÚROVEŇ ZADRŽ H2 - DODÁVKA A MONTÁŽ</t>
  </si>
  <si>
    <t>4,0m+22,0m = 26,000 =&gt; A</t>
  </si>
  <si>
    <t>položka zahrnuje:
- kompletní dodávku všech dílů ocelového svodidla s předepsanou povrchovou úpravou včetně spojovacích prvků
- montáž a osazení svodidla, osazení sloupků zaberaněním nebo osazením do betonových bloků (včetně betonových bloků a nutných zemních prací
- ukončení zapuštěním do betonových bloků (včetně betonového bloku a nutných zemních prací) nebo koncovkou
- přechod na jiný typ svodidla nebo přes mostní závěr
- ochranu proti bludným proudům a vývody pro jejich měření
nezahrnuje odrazky nebo retroreflexní fólie</t>
  </si>
  <si>
    <t>9113C3</t>
  </si>
  <si>
    <t>SVODIDLO OCEL SILNIČ JEDNOSTR, ÚROVEŇ ZADRŽ H2 - DEMONTÁŽ S PŘESUNEM</t>
  </si>
  <si>
    <t>odstranění silničního svodidla: 28,5 = 28,500 =&gt; A</t>
  </si>
  <si>
    <t>9117C1</t>
  </si>
  <si>
    <t>SVOD OCEL ZÁBRADEL ÚROVEŇ ZADRŽ H2 - DODÁVKA A MONTÁŽ</t>
  </si>
  <si>
    <t>SE SVISLOU VÝPLNÍ</t>
  </si>
  <si>
    <t>34,0m = 34,000 =&gt; A</t>
  </si>
  <si>
    <t>položka zahrnuje:
- kompletní dodávku všech dílů ocelového svodidla s předepsanou povrchovou úpravou včetně spojovacích a diltačních prvků
- montáž a osazení svodidla, kotvení, t.j. kotevní desky, šrouby z nerez oceli, vrty a zálivku, pokud zadávací dokumentace nestanoví jinak, případné nivelační hmoty pod kotevní desky
- přechod na jiný typ svodidla nebo přes mostní závěr
- ochranu proti bludným proudům a vývody pro jejich měření
nezahrnuje odrazky nebo retroreflexní fólie</t>
  </si>
  <si>
    <t>9117C3</t>
  </si>
  <si>
    <t>SVOD OCEL ZÁBRADEL ÚROVEŇ ZADRŽ H2 - DEMONTÁŽ S PŘESUNEM</t>
  </si>
  <si>
    <t>na římse na výtoku: 30,0m = 30,000 =&gt; A</t>
  </si>
  <si>
    <t>91345</t>
  </si>
  <si>
    <t>NIVELAČNÍ ZNAČKY KOVOVÉ</t>
  </si>
  <si>
    <t>na římsách: 6ks = 6,000 =&gt; A</t>
  </si>
  <si>
    <t>položka zahrnuje:
- dodání a osazení nivelační značky včetně nutných zemních prací
- vnitrostaveništní a mimostaveništní dopravu</t>
  </si>
  <si>
    <t>914123</t>
  </si>
  <si>
    <t>DOPRAVNÍ ZNAČKY ZÁKLADNÍ VELIKOSTI OCELOVÉ TŘ RA1 - DEMONTÁŽ</t>
  </si>
  <si>
    <t>VČ. ODVOZU NA MÍSTO URČENÉ SPRÁVCEM KOMUNIKACE</t>
  </si>
  <si>
    <t>Položka zahrnuje odstranění, demontáž a odklizení materiálu s odvozem na předepsané místo</t>
  </si>
  <si>
    <t>914A21</t>
  </si>
  <si>
    <t>EV ČÍSLO MOSTU OCEL TŘ RA1 - DODÁVKA A MONTÁŽ</t>
  </si>
  <si>
    <t>2ks = 2,000 =&gt; A</t>
  </si>
  <si>
    <t>položka zahrnuje:
- dodávku a montáž značek v požadovaném provedení</t>
  </si>
  <si>
    <t>917223</t>
  </si>
  <si>
    <t>SILNIČNÍ A CHODNÍKOVÉ OBRUBY Z BETONOVÝCH OBRUBNÍKŮ ŠÍŘ 100MM</t>
  </si>
  <si>
    <t>ZÁHONOVÝ OBRUBNÍK 100/250/1000 MM DO PROSTŘEDÍ XF4, VČ. SPÁROVÁNÍ CEM. MALTOU MC25 XF4</t>
  </si>
  <si>
    <t>15,0m+3,1m+1,7m+2,0m+(13,5m+5,8m)*1,2koef. = 44,960 =&gt; A</t>
  </si>
  <si>
    <t>Položka zahrnuje:
dodání a pokládku betonových obrubníků o rozměrech předepsaných zadávací dokumentací
betonové lože i boční betonovou opěrku.</t>
  </si>
  <si>
    <t>917224</t>
  </si>
  <si>
    <t>SILNIČNÍ A CHODNÍKOVÉ OBRUBY Z BETONOVÝCH OBRUBNÍKŮ ŠÍŘ 150MM</t>
  </si>
  <si>
    <t>OBRUBNÍK 150/250/1000 MM DO LOŽE Z BETONU C12/15-X0, VČ. SPÁROVÁNÍ CEM. MALTOU MC25 XF4</t>
  </si>
  <si>
    <t>7,85m+22,5m+8,0m+2,0m = 40,350 =&gt; A</t>
  </si>
  <si>
    <t>919112</t>
  </si>
  <si>
    <t>ŘEZÁNÍ ASFALTOVÉHO KRYTU VOZOVEK TL DO 100MM</t>
  </si>
  <si>
    <t>na začátku stavebních prací_x000d_
vozovka: 8,0m+15,3m+5,2m+1,95m+12,0m+2,35m = 44,800 =&gt; A</t>
  </si>
  <si>
    <t>položka zahrnuje řezání vozovkové vrstvy v předepsané tloušťce, včetně spotřeby vody</t>
  </si>
  <si>
    <t>93135</t>
  </si>
  <si>
    <t>TĚSNĚNÍ DILATAČ SPAR PRYŽ PÁSKOU NEBO KRUH PROFILEM</t>
  </si>
  <si>
    <t>DLE VL 403.42</t>
  </si>
  <si>
    <t>předtěsnění asf. modifik. zálivky_x000d_
podél říms: 35,93m+33,62m = 69,550 =&gt; A</t>
  </si>
  <si>
    <t>položka zahrnuje dodávku a osazení předepsaného materiálu, očištění ploch spáry před úpravou, očištění okolí spáry po úpravě</t>
  </si>
  <si>
    <t>93139</t>
  </si>
  <si>
    <t>TĚSNĚNÍ DILATAČ SPAR MATERIÁLEM PRO EMZ</t>
  </si>
  <si>
    <t>výplň řezané spáry u opěry O1: 0,02m*0,04m*12,0m = 0,010 =&gt; A</t>
  </si>
  <si>
    <t>položka zahrnuje úpravu spáry a přípravu povrchu (nahřátí, penetraci stěn), dodání a pokládku předepsané směsi
nezahrnuje těsnící profil</t>
  </si>
  <si>
    <t>93140</t>
  </si>
  <si>
    <t>MOSTNÍ ZÁVĚRY PODPOVRCHOVÉ</t>
  </si>
  <si>
    <t>u opěry O1: 16,7m = 16,700 =&gt; A</t>
  </si>
  <si>
    <t xml:space="preserve">- výrobní dokumentace (vč. technologického předpisu)
- dodání kompletního dil. zařízení vč. všech přepravních a montážních úprav a zařízení
- řezání a sváření na staveništi a eventuelní nutnou opravu nátěrů po těchto úkonech
- bednění a dodatečné zabetonování dilatačního zařízení
- pro kovové součásti je nutné užít ustanovení pro TMCH.94
- dodání spojovacího, kotevního a těsnícího materiálu
- úprava a příprava prostoru, včetně kotevních prvků, jejich ošetření a očištění
- zřízení kompletního mostního závěru podle příslušného technolog. předpisu, včetně předepsaného nastavení
- zřízení mostního závěru po etapách, včetně pracovních spar a spojů
- úprava  most. závěru  ve styku  s ostatními konstrukcemi  a zařízeními (u obrubníků a podél vozovek, na chodnících, na římsách, napojení izolací a pod.)
- ochrana mostního závěru proti bludným proudům a vývody pro jejich měření
- ochrana mostního závěru do doby provedení definitivního stavu, veškeré provizorní úpravy a opatření
- konečné  úpravy most. závěru jako  povrchové  povlaky, zálivky, které  nejsou součástí jiných konstrukcí, vyčištění, osaz. krytek šroubů, tmelení, těsnění, výplň spar a pod.
- úprava, očištění a ošetření prostoru kolem mostního závěru
- opatření mostního závěru znakem výrobce a typovým číslem
- provedení odborné prohlídky, je-li požadována</t>
  </si>
  <si>
    <t>93151</t>
  </si>
  <si>
    <t>MOSTNÍ ZÁVĚRY POVRCHOVÉ POSUN DO 60MM</t>
  </si>
  <si>
    <t>u opěry O2: 16,7m = 16,700 =&gt; A</t>
  </si>
  <si>
    <t>936541</t>
  </si>
  <si>
    <t>MOSTNÍ ODVODŇOVACÍ TRUBKA (POVRCHŮ IZOLACE) Z NEREZ OCELI</t>
  </si>
  <si>
    <t xml:space="preserve">položka zahrnuje:
- výrobní dokumentaci (včetně technologického předpisu)
- dodání kompletní odvodňovací soupravy z předepsaného materiálu,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</t>
  </si>
  <si>
    <t>938543</t>
  </si>
  <si>
    <t>OČIŠTĚNÍ BETON KONSTR OTRYSKÁNÍM TLAK VODOU DO 1000 BARŮ</t>
  </si>
  <si>
    <t>DO 800 BAR (TLAK BUDE UPRAVEN NA STAVBĚ DLE POTŘEBY)</t>
  </si>
  <si>
    <t>opěra O1: 1,5m*20,0m+46,0m2 = 76,000 =&gt; A _x000d_
opěra O2: 2,0m*20,0m+46,0m2 = 86,000 =&gt; B _x000d_
křídla opěry O1: 2*40,0m2 = 80,000 =&gt; C _x000d_
křídla opěry O2: 2*50,0m2 = 100,000 =&gt; D _x000d_
Celkem: A+B+C+D = 342,000 =&gt; E</t>
  </si>
  <si>
    <t>položka zahrnuje očištění předepsaným způsobem včetně odklizení vzniklého odpadu</t>
  </si>
  <si>
    <t>96615</t>
  </si>
  <si>
    <t>BOURÁNÍ KONSTRUKCÍ Z PROSTÉHO BETONU</t>
  </si>
  <si>
    <t>VČETNĚ ODVOZU A ULOŽENÍ DO RECYKLAČNÍHO STŘEDISKA, POPLATEK ZA SKLÁDKU UVEDEN V POLOŽCE 014102.e</t>
  </si>
  <si>
    <t>bet. vyrovnávka na nosníkách: 11,3m*29,9m*0,08m = 27,030 =&gt; A _x000d_
bet. zpevnění břehů koryta: (246,0m2+110,0m2)*1,2koef. rozš.*0,15m = 64,080 =&gt; B _x000d_
Celkem: A+B = 91,110 =&gt; C</t>
  </si>
  <si>
    <t>položka zahrnuje:
- rozbourání konstrukce bez ohledu na použitou technologii
- veškeré pomocné konstrukce (lešení a pod.)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veškeré další práce plynoucí z technologického předpisu a z platných předpisů</t>
  </si>
  <si>
    <t>96616</t>
  </si>
  <si>
    <t>BOURÁNÍ KONSTRUKCÍ ZE ŽELEZOBETONU</t>
  </si>
  <si>
    <t>VČETNĚ ODVOZU A ULOŽENÍ DO RECYKLAČNÍHO STŘEDISKA, POPLATEK ZA SKLÁDKU UVEDEN V POLOŽCE 014102.f</t>
  </si>
  <si>
    <t>římsy: 0,35m2*33,2m+1,0m2*33,5m = 45,120 =&gt; A _x000d_
prefabrikované nosníky: 0,7m2*30,0m*8ks = 168,000 =&gt; B _x000d_
žb. úložný práh + závěrná zídka O1: 6,5m2*16,0m = 104,000 =&gt; C _x000d_
žb. úložný práh + závěrná zídka O2: 5,6m2*16,0m = 89,600 =&gt; D _x000d_
přechodové desky + podkladní beton: (50,0m2+50,0m2)*0,5m = 50,000 =&gt; E _x000d_
Celkem: A+B+C+D+E = 456,720 =&gt; F</t>
  </si>
  <si>
    <t>96687</t>
  </si>
  <si>
    <t>VYBOURÁNÍ ULIČNÍCH VPUSTÍ KOMPLETNÍCH</t>
  </si>
  <si>
    <t>položka zahrnuje:
- kompletní bourací práce včetně nezbytného rozsahu zemních prací,
- veškerou manipulaci s vybouranou sutí a hmotami včetně uložení na skládku,
- veškeré další práce plynoucí z technologického předpisu a z platných předpisů,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</si>
  <si>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96785</t>
  </si>
  <si>
    <t>VYBOURÁNÍ MOSTNÍCH DILATAČNÍCH ZÁVĚRŮ</t>
  </si>
  <si>
    <t>VČ. ULOŽENÍ A POPLATKU ZA SKLÁDKU</t>
  </si>
  <si>
    <t>2*16,0m = 32,000 =&gt; A</t>
  </si>
  <si>
    <t>- položka zahrnuje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
- položka zahrnuje veškeré další práce plynoucí z technologického předpisu a z platných předpisů</t>
  </si>
  <si>
    <t>96786</t>
  </si>
  <si>
    <t>VYBOURÁNÍ MOST LOŽISEK</t>
  </si>
  <si>
    <t>2*8ks = 16,000 =&gt; A</t>
  </si>
  <si>
    <t>97817</t>
  </si>
  <si>
    <t>ODSTRANĚNÍ MOSTNÍ IZOLACE</t>
  </si>
  <si>
    <t>VČETNĚ ODVOZU A ULOŽENÍ NA SKLÁDKU, POPLATEK ZA SKLÁDKU UVEDEN V POLOŽCE 014102.g</t>
  </si>
  <si>
    <t>na NK: 11,3m*32,3m = 364,990 =&gt; A _x000d_
na přechodové desce_x000d_
O1: 20,0m2 = 20,000 =&gt; B _x000d_
O2: 20,0m2 = 20,000 =&gt; C _x000d_
Celkem: A+B+C = 404,990 =&gt; D</t>
  </si>
  <si>
    <t>SO401 - PŘELOŽKA VEŘEJNÉHO OSVĚTLENÍ</t>
  </si>
  <si>
    <t>z pol. č. 13176: 0,864m3*2,0t/m3 = 1,728 =&gt; A _x000d_
z pol. č. 132736: 6,33m3*2,0t/m3 = 12,660 =&gt; B _x000d_
A+B = 14,388 =&gt; C</t>
  </si>
  <si>
    <t>z pol. č. 96715: 0,72m3*2,4t/m3 = 1,728 =&gt; A</t>
  </si>
  <si>
    <t>02730</t>
  </si>
  <si>
    <t>POMOC PRÁCE ZŘÍZ NEBO ZAJIŠŤ OCHRANU INŽENÝRSKÝCH SÍTÍ</t>
  </si>
  <si>
    <t>131736</t>
  </si>
  <si>
    <t>HLOUBENÍ JAM ZAPAŽ I NEPAŽ TŘ. I, ODVOZ DO 12KM</t>
  </si>
  <si>
    <t>vyhloubení jam pro nové sloupy veřejného osvětlení: 0,6m*0,6m*1,2m*2 = 0,864 =&gt; A</t>
  </si>
  <si>
    <t>13273</t>
  </si>
  <si>
    <t>HLOUBENÍ RÝH ŠÍŘ DO 2M PAŽ I NEPAŽ TŘ. I</t>
  </si>
  <si>
    <t>PONECHÁNO NA MÍSTĚ PRO ZPĚTNÉ POUŽITÍ</t>
  </si>
  <si>
    <t>vol. terén (provizorní přeložka): 0,5m*0,7m*38,0m = 13,300 =&gt; A _x000d_
chodník (definitivní přeložka): 0,35m*0,3m*6,0m = 0,630 =&gt; B _x000d_
Celkem: A+B = 13,930 =&gt; C</t>
  </si>
  <si>
    <t>132736</t>
  </si>
  <si>
    <t>HLOUBENÍ RÝH ŠÍŘ DO 2M PAŽ I NEPAŽ TŘ. I, ODVOZ DO 12KM</t>
  </si>
  <si>
    <t>vol. terén (provizorní přeložka): 0,5m*0,3m*38,0m = 5,700 =&gt; A _x000d_
chodník (definitivní přeložka): 0,35m*0,3m*6,0m = 0,630 =&gt; B _x000d_
Celkem: A+B = 6,330 =&gt; C</t>
  </si>
  <si>
    <t>17411</t>
  </si>
  <si>
    <t>ZÁSYP JAM A RÝH ZEMINOU SE ZHUTNĚNÍM</t>
  </si>
  <si>
    <t>MATERIÁL ZE STAVBY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</si>
  <si>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</si>
  <si>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272314</t>
  </si>
  <si>
    <t>ZÁKLADY Z PROSTÉHO BETONU DO C25/30</t>
  </si>
  <si>
    <t>STOŽÁROVÉ ZÁKLADY, TYP C25/30-XF2</t>
  </si>
  <si>
    <t>2 x stožárový základ pouzdrový pro stožár_x000d_
2*(0,6m*0,6m*1,2m) = 0,864 =&gt; A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</si>
  <si>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</t>
  </si>
  <si>
    <t>272315</t>
  </si>
  <si>
    <t>ZÁKLADY Z PROSTÉHO BETONU DO C30/37</t>
  </si>
  <si>
    <t>ČEPICE STOŽÁROVÉHO ZÁKLADU, BETON TYPU C30/37-XF4</t>
  </si>
  <si>
    <t>2 x stožárový základ _x000d_
2*(0,7m*0,7m*0,05m) = 0,049 =&gt; A</t>
  </si>
  <si>
    <t>45157</t>
  </si>
  <si>
    <t>PODKLADNÍ A VÝPLŇOVÉ VRSTVY Z KAMENIVA TĚŽENÉHO</t>
  </si>
  <si>
    <t>pískové lože_x000d_
0,5m*0,3m*38,0m+0,35m*0,3m*6,0m = 6,330 =&gt; A</t>
  </si>
  <si>
    <t>položka zahrnuje dodávku předepsaného kameniva, mimostaveništní a vnitrostaveništní dopravu a jeho uložení
není-li v zadávací dokumentaci uvedeno jinak, jedná se o nakupovaný materiál</t>
  </si>
  <si>
    <t>702211</t>
  </si>
  <si>
    <t>KABELOVÁ CHRÁNIČKA ZEMNÍ DN DO 100 MM</t>
  </si>
  <si>
    <t>DN 63 MM</t>
  </si>
  <si>
    <t>provizorní přeložka: 60,0m = 60,000 =&gt; A _x000d_
definitivní přeložka (části mimo mostní konstrukci): 10,0m = 10,000 =&gt; B _x000d_
Celkem: A+B = 70,000 =&gt; C</t>
  </si>
  <si>
    <t>1. Položka obsahuje:
 – přípravu podkladu pro osazení
2. Položka neobsahuje:
 X
3. Způsob měření:
Měří se metr délkový.</t>
  </si>
  <si>
    <t>702312</t>
  </si>
  <si>
    <t>ZAKRYTÍ KABELŮ VÝSTRAŽNOU FÓLIÍ ŠÍŘKY PŘES 20 DO 40 CM</t>
  </si>
  <si>
    <t>DEFINITIVNÍ PŘELOŽKA (ČÁSTI MIMO MOSTNÍ KONSTRUKCI)</t>
  </si>
  <si>
    <t>1. Položka obsahuje:
 – dodávku a montáž fólie
 – přípravu podkladu pro osazení
2. Položka neobsahuje:
 X
3. Způsob měření:
Měří se metr délkový.</t>
  </si>
  <si>
    <t>741911</t>
  </si>
  <si>
    <t>UZEMŇOVACÍ VODIČ V ZEMI FEZN DO 120 MM2</t>
  </si>
  <si>
    <t>FeZn O 10 MM2 – DEFINITIVNÍ PŘELOŽKA</t>
  </si>
  <si>
    <t>1. Položka obsahuje:
 – přípravu podkladu pro osazení
 – měření, dělení, spojování, tvarování
 – ochranný nátěr spojů a při průchodu vodiče nad terén apod. dle příslušných norem
2. Položka neobsahuje:
 – zemní práce
 – ochranu vodiče - chráničky apod.
3. Způsob měření:
Měří se metr délkový.</t>
  </si>
  <si>
    <t>742H11</t>
  </si>
  <si>
    <t>KABEL NN ČTYŘ- A PĚTIŽÍLOVÝ CU S PLASTOVOU IZOLACÍ DO 2,5 MM2</t>
  </si>
  <si>
    <t>CYKY – J 5 X 1,5 MM2 – KABELOVÉ VEDENÍ UVNITŘ STOŽÁRU VO / NAPÁJENÍ SVÍTIDLA</t>
  </si>
  <si>
    <t>1. Položka obsahuje:
 – manipulace a uložení kabelu (do země, chráničky, kanálu, na rošty, na TV a pod.)
2. Položka neobsahuje:
 – příchytky, spojky, koncovky, chráničky apod.
3. Způsob měření:
Měří se metr délkový.</t>
  </si>
  <si>
    <t>742H12</t>
  </si>
  <si>
    <t>KABEL NN ČTYŘ- A PĚTIŽÍLOVÝ CU S PLASTOVOU IZOLACÍ OD 4 DO 16 MM2</t>
  </si>
  <si>
    <t>CYKY – J 4 X16 MM2</t>
  </si>
  <si>
    <t>742L12</t>
  </si>
  <si>
    <t>UKONČENÍ DVOU AŽ PĚTIŽÍLOVÉHO KABELU V ROZVADĚČI NEBO NA PŘÍSTROJI OD 4 DO 16 MM2</t>
  </si>
  <si>
    <t>1. Položka obsahuje:
 – všechny práce spojené s úpravou kabelů pro montáž včetně veškerého příslušentsví
2. Položka neobsahuje:
 X
3. Způsob měření:
Udává se počet kusů kompletní konstrukce nebo práce.</t>
  </si>
  <si>
    <t>742P13</t>
  </si>
  <si>
    <t>ZATAŽENÍ KABELU DO CHRÁNIČKY - KABEL DO 4 KG/M</t>
  </si>
  <si>
    <t>zatažení kabelu do chráničky DN 63: 70,0m = 70,000 =&gt; A _x000d_
zatažení kabelu do chráničky DN 110 (mostní konstrukce): 40,0 = 40,000 =&gt; B _x000d_
Celkem: A+B = 110,000 =&gt; C</t>
  </si>
  <si>
    <t>1. Položka obsahuje:
 – montáž kabelu o váze do 4 kg/m do chráničky/ kolektoru
2. Položka neobsahuje:
 X
3. Způsob měření:
Měří se metr délkový.</t>
  </si>
  <si>
    <t>742P15</t>
  </si>
  <si>
    <t>OZNAČOVACÍ ŠTÍTEK NA KABEL</t>
  </si>
  <si>
    <t>1. Položka obsahuje:
 – veškeré příslušentsví
2. Položka neobsahuje:
 X
3. Způsob měření:
Udává se počet kusů kompletní konstrukce nebo práce.</t>
  </si>
  <si>
    <t>743122</t>
  </si>
  <si>
    <t xml:space="preserve">OSVĚTLOVACÍ STOŽÁR  PEVNÝ ŽÁROVĚ ZINKOVANÝ DÉLKY PŘES 6,5 DO 12 M</t>
  </si>
  <si>
    <t>VČETNĚ STOŽÁROVÉ VÝZBROJE</t>
  </si>
  <si>
    <t xml:space="preserve">1. Položka obsahuje:
 – základovou konstrukci a veškeré příslušenství
 – připojovací svorkovnici ve třídě izolace II ( pro 2x svítidlo ) a kabelové vedení ke svítidlům
 – uzavírací nátěr, technický popis viz. projektová dokumentace
2. Položka neobsahuje:
 – zemní práce,  betonový základ, svítidlo, výložník
3. Způsob měření:
Udává se počet kusů kompletní konstrukce nebo práce.</t>
  </si>
  <si>
    <t>743312</t>
  </si>
  <si>
    <t>VÝLOŽNÍK PRO MONTÁŽ SVÍTIDLA NA STOŽÁR JEDNORAMENNÝ DÉLKA VYLOŽENÍ PŘES 1 DO 2 M</t>
  </si>
  <si>
    <t>1. Položka obsahuje:
 – veškeré příslušenství a uzavírací nátěr, technický popis viz. projektová dokumentace
2. Položka neobsahuje:
 X
3. Způsob měření:
Udává se počet kusů kompletní konstrukce nebo práce.</t>
  </si>
  <si>
    <t>743554</t>
  </si>
  <si>
    <t>SVÍTIDLO VENKOVNÍ VŠEOBECNÉ LED, MIN. IP 44, PŘES 45 W</t>
  </si>
  <si>
    <t>1. Položka obsahuje:
 – zdroj a veškeré příslušenství
 – technický popis viz. projektová dokumentace
2. Položka neobsahuje:
 X
3. Způsob měření:
Udává se počet kusů kompletní konstrukce nebo práce.</t>
  </si>
  <si>
    <t>743Z11</t>
  </si>
  <si>
    <t>DEMONTÁŽ OSVĚTLOVACÍHO STOŽÁRU ULIČNÍHO VÝŠKY DO 15 M</t>
  </si>
  <si>
    <t>demontáž stávajících osv. bodů: 2ks = 2,000 =&gt; A</t>
  </si>
  <si>
    <t>1. Položka obsahuje:
 – všechny náklady na demontáž stávajícího zařízení se všemi pomocnými doplňujícími úpravami pro jeho likvidaci
 – naložení vybouraného materiálu na dopravní prostředek
2. Položka neobsahuje:
 – odvoz vybouraného materiálu
 – poplatek za likvidaci odpadů (nacení se dle SSD 0)
3. Způsob měření:
Udává se počet kusů kompletní konstrukce nebo práce.</t>
  </si>
  <si>
    <t>743Z35</t>
  </si>
  <si>
    <t>DEMONTÁŽ SVÍTIDLA Z OSVĚTLOVACÍHO STOŽÁRU VÝŠKY DO 15 M</t>
  </si>
  <si>
    <t>747212</t>
  </si>
  <si>
    <t>CELKOVÁ PROHLÍDKA, ZKOUŠENÍ, MĚŘENÍ A VYHOTOVENÍ VÝCHOZÍ REVIZNÍ ZPRÁVY, PRO OBJEM IN PŘES 100 DO 500 TIS. KČ</t>
  </si>
  <si>
    <t>1. Položka obsahuje:
 – cenu za celkovou prohlídku zařízení PS/SO, vč. měření, komplexních zkoušek a revizi zařízení tohoto PS/SO autorizovaným revizním technikem na silnoproudá zařízení podle požadavku ČSN, včetně hodnocení a vyhotovení celkové revizní zprávy
2. Položka neobsahuje:
 X
3. Způsob měření:
Udává se počet kusů kompletní konstrukce nebo práce.</t>
  </si>
  <si>
    <t>75II1X</t>
  </si>
  <si>
    <t>SPOJKA PRO CELOPLASTOVÉ KABELY BEZ PANCÍŘE - MONTÁŽ</t>
  </si>
  <si>
    <t>kabelová spojka pro napojení na stávající vedení: 2ks = 2,000 =&gt; A</t>
  </si>
  <si>
    <t>1. Položka obsahuje:
 – kompletní montáž specifikovaného bloku/zařízení a souvisejícího příslušenství včetně potřebného drobného montážního materiálu
 – veškeré potřebné mechanizmy, včetně obsluhy, náklady na mzdy a přibližné (průměrné) náklady na pořízení potřebných materiálů včetně všech ostatních vedlejších nákladů
2. Položka neobsahuje:
 X
3. Způsob měření:
 – Udává se počet kusů kompletní konstrukce nebo práce.</t>
  </si>
  <si>
    <t>96715</t>
  </si>
  <si>
    <t>VYBOURÁNÍ ČÁSTÍ KONSTRUKCÍ BETON</t>
  </si>
  <si>
    <t>VČETNĚ ODVOZU A ULOŽENÍ NA SKLÁDKU, POPLATEK ZA SKLÁDKU UVEDEN V POLOŽCE 014102.e</t>
  </si>
  <si>
    <t>vybourání stávajícího betonového základu stávajících sloupů VO_x000d_
odhadované rozměry: 0,6m*0,6m*2,0m = 0,720 =&gt; A</t>
  </si>
  <si>
    <t>položka zahrnuje:
- veškerou manipulaci s vybouranou sutí a hmotami včetně uložení na skládku,
- veškeré další práce plynoucí z technologického předpisu a z platných předpisů,
nezahrnuje poplatek za skládku, který se vykazuje v položce 0141** (s výjimkou malého množství bouraného materiálu, kde je možné poplatek zahrnout do jednotkové ceny bourání – tento fakt musí být uveden v doplňujícím textu k položce)</t>
  </si>
  <si>
    <t>SO451 - ÚPRAVA SDĚLOVACÍHO VEDENÍ</t>
  </si>
  <si>
    <t>vyhloubení kabelové jámy: 2*1*1,1m = 2,200 =&gt; A</t>
  </si>
  <si>
    <t>zásyp kabelové jámy: 2*1*1,1m = 2,200 =&gt; A</t>
  </si>
  <si>
    <t>701004</t>
  </si>
  <si>
    <t>VYHLEDÁVACÍ MARKER ZEMNÍ</t>
  </si>
  <si>
    <t>označení zakončení kabelu: 2ks = 2,000 =&gt; A</t>
  </si>
  <si>
    <t>1. Položka obsahuje:
 – veškeré práce a materiál obsažený v názvu položky
2. Položka neobsahuje:
 X
3. Způsob měření:
Udává se počet kusů kompletní konstrukce nebo práce.</t>
  </si>
  <si>
    <t>747211</t>
  </si>
  <si>
    <t>CELKOVÁ PROHLÍDKA, ZKOUŠENÍ, MĚŘENÍ A VYHOTOVENÍ VÝCHOZÍ REVIZNÍ ZPRÁVY, PRO OBJEM IN DO 100 TIS. KČ</t>
  </si>
  <si>
    <t>75I72Y</t>
  </si>
  <si>
    <t>KABEL KLASICKÝ DÁLKOVÝ DVOUPLÁŠŤOVÝ S PANCÍŘEM - DEMONTÁŽ</t>
  </si>
  <si>
    <t>vytažení stávajícího kabelu a smotání do rezervy: 55,0m = 55,000 =&gt; A</t>
  </si>
  <si>
    <t xml:space="preserve">1. Položka obsahuje:
 – demontáž (pro další využití/do šrotu) specifikované kabelizace včetně potřebného drobného pomocného materiálu
 – veškeré potřebné mechanizmy, včetně obsluhy, náklady na mzdy a přibližné (průměrné) náklady na pořízení potřebných materiálů včetně všech ostatních vedlejších nákladů
 – odvoz demontované kabelizace a skladování, případně ekologické likvidace bloku/zařízení/kabelizace
2. Položka neobsahuje:
 X
3. Způsob měření:
 –  Udává se počet metrů kompletní konstrukce nebo práce.</t>
  </si>
  <si>
    <t>75IH71</t>
  </si>
  <si>
    <t xml:space="preserve">UKONČENÍ KABELU SMRŠŤOVACÍ KONCOVKA  DO 40 MM - DODÁVKA</t>
  </si>
  <si>
    <t>1. Položka obsahuje:
 – dodávku specifikovaného bloku/zařízení včetně potřebného drobného montážního materiálu
 – dodávku souvisejícího příslušenství pro specifikovaný blok/zařízení
 – náklady na dopravu a skladování
 – veškeré potřebné mechanizmy, včetně obsluhy, náklady na mzdy a přibližné (průměrné) náklady na pořízení potřebných materiálů včetně všech ostatních vedlejších nákladů
2. Položka neobsahuje:
 X
3. Způsob měření:
 – Udává se počet kusů kompletní konstrukce a práce.</t>
  </si>
</sst>
</file>

<file path=xl/styles.xml><?xml version="1.0" encoding="utf-8"?>
<styleSheet xmlns="http://schemas.openxmlformats.org/spreadsheetml/2006/main">
  <numFmts count="2">
    <numFmt numFmtId="164" formatCode="#,##0.00 Kč;[Red]-#,##0.00 Kč"/>
    <numFmt numFmtId="165" formatCode="#,##0.000"/>
  </numFmts>
  <fonts count="9">
    <font>
      <sz val="10"/>
      <color theme="1"/>
      <name val="Arial"/>
      <family val="2"/>
    </font>
    <font>
      <b/>
      <sz val="16"/>
      <color rgb="FF2B2E91"/>
      <name val="Roboto"/>
    </font>
    <font>
      <sz val="10"/>
      <color rgb="FF2B2E91"/>
      <name val="Roboto"/>
    </font>
    <font>
      <sz val="10"/>
      <color theme="1"/>
      <name val="Roboto"/>
    </font>
    <font>
      <b/>
      <sz val="20"/>
      <color theme="1"/>
      <name val="Roboto"/>
    </font>
    <font>
      <sz val="8"/>
      <color theme="1"/>
      <name val="Roboto"/>
    </font>
    <font>
      <b/>
      <sz val="10"/>
      <color theme="1"/>
      <name val="Roboto"/>
    </font>
    <font>
      <b/>
      <sz val="12"/>
      <color theme="1"/>
      <name val="Roboto"/>
    </font>
    <font>
      <i/>
      <sz val="10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</fills>
  <borders count="15">
    <border/>
    <border>
      <bottom style="thin">
        <color rgb="FF2B2E91"/>
      </bottom>
    </border>
    <border>
      <left style="thin">
        <color rgb="FF2B2E91"/>
      </left>
      <top style="thin">
        <color rgb="FF2B2E91"/>
      </top>
    </border>
    <border>
      <top style="thin">
        <color rgb="FF2B2E91"/>
      </top>
    </border>
    <border>
      <right style="thin">
        <color rgb="FF2B2E91"/>
      </right>
      <top style="thin">
        <color rgb="FF2B2E91"/>
      </top>
    </border>
    <border>
      <left style="thin">
        <color rgb="FF2B2E91"/>
      </left>
    </border>
    <border>
      <right style="thin">
        <color rgb="FF2B2E91"/>
      </right>
    </border>
    <border>
      <left style="thin">
        <color rgb="FF2B2E91"/>
      </left>
      <bottom style="thin">
        <color rgb="FF2B2E91"/>
      </bottom>
    </border>
    <border>
      <right style="thin">
        <color rgb="FF2B2E91"/>
      </right>
      <bottom style="thin">
        <color rgb="FF2B2E91"/>
      </bottom>
    </border>
    <border>
      <bottom style="thin">
        <color auto="1"/>
      </bottom>
    </border>
    <border>
      <bottom style="thick">
        <color rgb="FFF2F2F2"/>
      </bottom>
    </border>
    <border>
      <top style="thick">
        <color rgb="FFF2F2F2"/>
      </top>
    </border>
    <border>
      <bottom style="medium">
        <color auto="1"/>
      </bottom>
    </border>
    <border>
      <top style="thick">
        <color rgb="FFF2F2F2"/>
      </top>
      <bottom style="medium">
        <color auto="1"/>
      </bottom>
    </border>
    <border>
      <top style="medium">
        <color auto="1"/>
      </top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1" fillId="2" borderId="0" xfId="0" applyFont="1" applyFill="1" applyProtection="1"/>
    <xf numFmtId="0" fontId="0" fillId="2" borderId="1" xfId="0" applyFill="1" applyBorder="1" applyProtection="1"/>
    <xf numFmtId="0" fontId="2" fillId="2" borderId="1" xfId="0" applyFont="1" applyFill="1" applyBorder="1" applyAlignment="1" applyProtection="1">
      <alignment horizontal="center" shrinkToFit="1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 applyProtection="1"/>
    <xf numFmtId="164" fontId="3" fillId="0" borderId="0" xfId="0" applyNumberFormat="1" applyFont="1"/>
    <xf numFmtId="0" fontId="0" fillId="2" borderId="5" xfId="0" applyFill="1" applyBorder="1" applyProtection="1"/>
    <xf numFmtId="0" fontId="4" fillId="2" borderId="0" xfId="0" applyFont="1" applyFill="1" applyAlignment="1" applyProtection="1">
      <alignment shrinkToFit="1"/>
    </xf>
    <xf numFmtId="0" fontId="3" fillId="2" borderId="0" xfId="0" applyFont="1" applyFill="1" applyAlignment="1" applyProtection="1">
      <alignment horizontal="right" vertical="top"/>
    </xf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5" fillId="2" borderId="5" xfId="0" applyFont="1" applyFill="1" applyBorder="1" applyAlignment="1" applyProtection="1">
      <alignment horizontal="left" indent="1"/>
    </xf>
    <xf numFmtId="0" fontId="3" fillId="2" borderId="0" xfId="0" applyFont="1" applyFill="1" applyAlignment="1" applyProtection="1">
      <alignment horizontal="left" indent="1"/>
    </xf>
    <xf numFmtId="0" fontId="5" fillId="2" borderId="0" xfId="0" applyFont="1" applyFill="1" applyAlignment="1" applyProtection="1">
      <alignment horizontal="left" indent="1"/>
    </xf>
    <xf numFmtId="0" fontId="6" fillId="2" borderId="5" xfId="0" applyFont="1" applyFill="1" applyBorder="1" applyAlignment="1" applyProtection="1">
      <alignment horizontal="left" indent="3"/>
    </xf>
    <xf numFmtId="164" fontId="6" fillId="2" borderId="0" xfId="0" applyNumberFormat="1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center" wrapText="1"/>
    </xf>
    <xf numFmtId="0" fontId="6" fillId="2" borderId="9" xfId="0" applyFont="1" applyFill="1" applyBorder="1" applyProtection="1"/>
    <xf numFmtId="0" fontId="6" fillId="2" borderId="9" xfId="0" applyFont="1" applyFill="1" applyBorder="1" applyAlignment="1" applyProtection="1">
      <alignment horizontal="right"/>
    </xf>
    <xf numFmtId="0" fontId="6" fillId="3" borderId="0" xfId="0" quotePrefix="1" applyFont="1" applyFill="1" applyAlignment="1" applyProtection="1">
      <alignment horizontal="left"/>
    </xf>
    <xf numFmtId="0" fontId="6" fillId="3" borderId="0" xfId="0" quotePrefix="1" applyFont="1" applyFill="1" applyProtection="1"/>
    <xf numFmtId="164" fontId="3" fillId="3" borderId="0" xfId="0" applyNumberFormat="1" applyFont="1" applyFill="1" applyProtection="1"/>
    <xf numFmtId="0" fontId="0" fillId="3" borderId="0" xfId="0" applyFill="1" applyProtection="1"/>
    <xf numFmtId="0" fontId="2" fillId="2" borderId="0" xfId="0" applyFont="1" applyFill="1" applyAlignment="1" applyProtection="1">
      <alignment horizontal="center" wrapText="1" shrinkToFit="1"/>
    </xf>
    <xf numFmtId="0" fontId="4" fillId="2" borderId="0" xfId="0" applyFont="1" applyFill="1" applyProtection="1"/>
    <xf numFmtId="0" fontId="2" fillId="2" borderId="1" xfId="0" applyFont="1" applyFill="1" applyBorder="1" applyAlignment="1" applyProtection="1">
      <alignment horizontal="center" wrapText="1" shrinkToFit="1"/>
    </xf>
    <xf numFmtId="0" fontId="6" fillId="2" borderId="0" xfId="0" applyFont="1" applyFill="1" applyAlignment="1" applyProtection="1">
      <alignment horizontal="right"/>
    </xf>
    <xf numFmtId="164" fontId="3" fillId="2" borderId="0" xfId="0" applyNumberFormat="1" applyFont="1" applyFill="1" applyAlignment="1" applyProtection="1">
      <alignment horizontal="left" indent="1"/>
    </xf>
    <xf numFmtId="164" fontId="3" fillId="0" borderId="0" xfId="0" applyNumberFormat="1" applyFont="1" applyProtection="1"/>
    <xf numFmtId="0" fontId="6" fillId="2" borderId="9" xfId="0" applyFont="1" applyFill="1" applyBorder="1" applyAlignment="1" applyProtection="1">
      <alignment horizontal="left"/>
    </xf>
    <xf numFmtId="0" fontId="6" fillId="2" borderId="9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left"/>
    </xf>
    <xf numFmtId="0" fontId="6" fillId="2" borderId="0" xfId="0" applyFont="1" applyFill="1" applyProtection="1"/>
    <xf numFmtId="164" fontId="3" fillId="2" borderId="0" xfId="0" applyNumberFormat="1" applyFont="1" applyFill="1" applyProtection="1"/>
    <xf numFmtId="0" fontId="7" fillId="2" borderId="0" xfId="0" applyFont="1" applyFill="1" applyAlignment="1" applyProtection="1">
      <alignment horizontal="center"/>
    </xf>
    <xf numFmtId="0" fontId="0" fillId="2" borderId="0" xfId="0" applyFill="1" applyProtection="1">
      <protection locked="0"/>
    </xf>
    <xf numFmtId="0" fontId="3" fillId="3" borderId="0" xfId="0" applyFont="1" applyFill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3" fillId="3" borderId="0" xfId="0" applyFont="1" applyFill="1" applyAlignment="1" applyProtection="1">
      <alignment horizontal="center"/>
    </xf>
    <xf numFmtId="165" fontId="3" fillId="3" borderId="0" xfId="0" applyNumberFormat="1" applyFont="1" applyFill="1" applyProtection="1">
      <protection locked="0"/>
    </xf>
    <xf numFmtId="4" fontId="3" fillId="3" borderId="0" xfId="0" applyNumberFormat="1" applyFont="1" applyFill="1" applyProtection="1"/>
    <xf numFmtId="164" fontId="3" fillId="3" borderId="0" xfId="0" applyNumberFormat="1" applyFont="1" applyFill="1" applyAlignment="1" applyProtection="1">
      <alignment horizontal="right"/>
      <protection locked="0"/>
    </xf>
    <xf numFmtId="9" fontId="3" fillId="3" borderId="0" xfId="0" applyNumberFormat="1" applyFont="1" applyFill="1" applyAlignment="1" applyProtection="1">
      <alignment horizontal="center"/>
    </xf>
    <xf numFmtId="164" fontId="3" fillId="3" borderId="0" xfId="0" applyNumberFormat="1" applyFont="1" applyFill="1" applyAlignment="1" applyProtection="1">
      <alignment horizontal="right"/>
    </xf>
    <xf numFmtId="0" fontId="8" fillId="2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wrapText="1"/>
    </xf>
    <xf numFmtId="0" fontId="8" fillId="2" borderId="10" xfId="0" applyFont="1" applyFill="1" applyBorder="1" applyAlignment="1" applyProtection="1">
      <alignment horizontal="center" vertical="center"/>
    </xf>
    <xf numFmtId="0" fontId="0" fillId="2" borderId="10" xfId="0" applyFill="1" applyBorder="1" applyProtection="1"/>
    <xf numFmtId="0" fontId="3" fillId="2" borderId="10" xfId="0" applyFont="1" applyFill="1" applyBorder="1" applyAlignment="1" applyProtection="1">
      <alignment wrapText="1"/>
    </xf>
    <xf numFmtId="0" fontId="0" fillId="2" borderId="10" xfId="0" applyFill="1" applyBorder="1" applyProtection="1">
      <protection locked="0"/>
    </xf>
    <xf numFmtId="165" fontId="3" fillId="3" borderId="11" xfId="0" applyNumberFormat="1" applyFont="1" applyFill="1" applyBorder="1" applyProtection="1">
      <protection locked="0"/>
    </xf>
    <xf numFmtId="4" fontId="3" fillId="3" borderId="11" xfId="0" applyNumberFormat="1" applyFont="1" applyFill="1" applyBorder="1" applyProtection="1"/>
    <xf numFmtId="164" fontId="3" fillId="3" borderId="11" xfId="0" applyNumberFormat="1" applyFont="1" applyFill="1" applyBorder="1" applyAlignment="1" applyProtection="1">
      <alignment horizontal="right"/>
      <protection locked="0"/>
    </xf>
    <xf numFmtId="9" fontId="3" fillId="3" borderId="11" xfId="0" applyNumberFormat="1" applyFont="1" applyFill="1" applyBorder="1" applyAlignment="1" applyProtection="1">
      <alignment horizontal="center"/>
    </xf>
    <xf numFmtId="164" fontId="3" fillId="3" borderId="11" xfId="0" applyNumberFormat="1" applyFont="1" applyFill="1" applyBorder="1" applyAlignment="1" applyProtection="1">
      <alignment horizontal="right"/>
    </xf>
    <xf numFmtId="0" fontId="6" fillId="2" borderId="11" xfId="0" applyFont="1" applyFill="1" applyBorder="1" applyProtection="1"/>
    <xf numFmtId="0" fontId="6" fillId="2" borderId="11" xfId="0" applyFont="1" applyFill="1" applyBorder="1" applyAlignment="1" applyProtection="1">
      <alignment wrapText="1"/>
    </xf>
    <xf numFmtId="0" fontId="6" fillId="2" borderId="11" xfId="0" applyFont="1" applyFill="1" applyBorder="1" applyAlignment="1" applyProtection="1">
      <alignment horizontal="right"/>
    </xf>
    <xf numFmtId="164" fontId="6" fillId="2" borderId="11" xfId="0" applyNumberFormat="1" applyFont="1" applyFill="1" applyBorder="1" applyAlignment="1" applyProtection="1">
      <alignment horizontal="left"/>
      <protection locked="0"/>
    </xf>
    <xf numFmtId="164" fontId="6" fillId="2" borderId="11" xfId="0" applyNumberFormat="1" applyFont="1" applyFill="1" applyBorder="1" applyProtection="1">
      <protection locked="0"/>
    </xf>
    <xf numFmtId="164" fontId="6" fillId="2" borderId="11" xfId="0" applyNumberFormat="1" applyFont="1" applyFill="1" applyBorder="1" applyAlignment="1" applyProtection="1">
      <alignment horizontal="left"/>
    </xf>
    <xf numFmtId="164" fontId="6" fillId="0" borderId="0" xfId="0" applyNumberFormat="1" applyFont="1"/>
    <xf numFmtId="0" fontId="0" fillId="2" borderId="12" xfId="0" applyFill="1" applyBorder="1" applyProtection="1"/>
    <xf numFmtId="0" fontId="6" fillId="2" borderId="13" xfId="0" applyFont="1" applyFill="1" applyBorder="1" applyAlignment="1" applyProtection="1">
      <alignment horizontal="right"/>
    </xf>
    <xf numFmtId="164" fontId="6" fillId="2" borderId="13" xfId="0" applyNumberFormat="1" applyFont="1" applyFill="1" applyBorder="1" applyAlignment="1" applyProtection="1">
      <alignment horizontal="left"/>
      <protection locked="0"/>
    </xf>
    <xf numFmtId="164" fontId="6" fillId="2" borderId="12" xfId="0" applyNumberFormat="1" applyFont="1" applyFill="1" applyBorder="1" applyProtection="1">
      <protection locked="0"/>
    </xf>
    <xf numFmtId="164" fontId="6" fillId="2" borderId="13" xfId="0" applyNumberFormat="1" applyFont="1" applyFill="1" applyBorder="1" applyAlignment="1" applyProtection="1">
      <alignment horizontal="left"/>
    </xf>
    <xf numFmtId="0" fontId="0" fillId="2" borderId="1" xfId="0" applyFill="1" applyBorder="1" applyProtection="1">
      <protection locked="0"/>
    </xf>
    <xf numFmtId="0" fontId="0" fillId="0" borderId="6" xfId="0" applyBorder="1" applyProtection="1"/>
    <xf numFmtId="0" fontId="0" fillId="0" borderId="8" xfId="0" applyBorder="1" applyProtection="1"/>
    <xf numFmtId="0" fontId="0" fillId="0" borderId="4" xfId="0" applyBorder="1" applyProtection="1"/>
    <xf numFmtId="0" fontId="7" fillId="2" borderId="14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1209675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47625</xdr:colOff>
      <xdr:row>1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24000" cy="2476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>
      <pane activePane="bottomLeft" state="frozen" topLeftCell="A20" ySplit="19"/>
      <selection pane="bottomLeft" activeCell="A20" sqref="A20"/>
    </sheetView>
  </sheetViews>
  <sheetFormatPr defaultRowHeight="12.75"/>
  <cols>
    <col min="1" max="1" width="4.710938"/>
    <col min="2" max="2" width="21.71094"/>
    <col min="3" max="3" width="140.7109"/>
    <col min="4" max="6" width="17.71094"/>
    <col min="7" max="7" width="4.710938"/>
    <col min="19" max="19" width="9.140625" hidden="1"/>
  </cols>
  <sheetData>
    <row r="1">
      <c r="A1" s="1"/>
      <c r="B1" s="1"/>
      <c r="C1" s="1"/>
      <c r="D1" s="1"/>
      <c r="E1" s="1"/>
      <c r="F1" s="1"/>
      <c r="G1" s="1"/>
      <c r="H1" s="2"/>
      <c r="I1" s="2"/>
    </row>
    <row r="2">
      <c r="A2" s="1"/>
      <c r="B2" s="1"/>
      <c r="C2" s="1"/>
      <c r="D2" s="1"/>
      <c r="E2" s="1"/>
      <c r="F2" s="1"/>
      <c r="G2" s="1"/>
      <c r="H2" s="2"/>
      <c r="I2" s="2"/>
    </row>
    <row r="3" ht="24" customHeight="1">
      <c r="A3" s="3" t="s">
        <v>0</v>
      </c>
      <c r="B3" s="1"/>
      <c r="C3" s="1"/>
      <c r="D3" s="1"/>
      <c r="E3" s="1"/>
      <c r="F3" s="1"/>
      <c r="G3" s="1"/>
      <c r="H3" s="2"/>
      <c r="I3" s="2"/>
    </row>
    <row r="4" ht="6" customHeight="1">
      <c r="A4" s="4"/>
      <c r="B4" s="5" t="s">
        <v>1</v>
      </c>
      <c r="C4" s="4"/>
      <c r="D4" s="4"/>
      <c r="E4" s="4"/>
      <c r="F4" s="4"/>
      <c r="G4" s="4"/>
      <c r="H4" s="2"/>
      <c r="I4" s="2"/>
    </row>
    <row r="5" ht="6" customHeight="1">
      <c r="A5" s="6"/>
      <c r="B5" s="7"/>
      <c r="C5" s="7"/>
      <c r="D5" s="7"/>
      <c r="E5" s="7"/>
      <c r="F5" s="7"/>
      <c r="G5" s="8"/>
      <c r="H5" s="2"/>
      <c r="I5" s="2"/>
      <c r="S5" s="9">
        <f>0+('0 - SO000'!S5+'1 - SO151'!S5+'2 - SO201'!S5+'3 - SO401'!S5+'4 - SO451'!S5)</f>
        <v>0</v>
      </c>
    </row>
    <row r="6" ht="34" customHeight="1">
      <c r="A6" s="10"/>
      <c r="B6" s="11" t="s">
        <v>2</v>
      </c>
      <c r="C6" s="1"/>
      <c r="D6" s="1"/>
      <c r="E6" s="1"/>
      <c r="F6" s="12" t="s">
        <v>3</v>
      </c>
      <c r="G6" s="13"/>
      <c r="H6" s="2"/>
      <c r="I6" s="2"/>
      <c r="S6" s="9">
        <f>0+('0 - SO000'!S6+'1 - SO151'!S6+'2 - SO201'!S6+'3 - SO401'!S6+'4 - SO451'!S6)</f>
        <v>0</v>
      </c>
    </row>
    <row r="7">
      <c r="A7" s="14"/>
      <c r="B7" s="4"/>
      <c r="C7" s="4"/>
      <c r="D7" s="4"/>
      <c r="E7" s="4"/>
      <c r="F7" s="4"/>
      <c r="G7" s="15"/>
      <c r="H7" s="2"/>
      <c r="I7" s="2"/>
      <c r="S7" s="9">
        <f>0+('0 - SO000'!S7+'1 - SO151'!S7+'2 - SO201'!S7+'3 - SO401'!S7+'4 - SO451'!S7)</f>
        <v>0</v>
      </c>
    </row>
    <row r="8" ht="14" customHeight="1">
      <c r="A8" s="4"/>
      <c r="B8" s="5" t="s">
        <v>4</v>
      </c>
      <c r="C8" s="4"/>
      <c r="D8" s="4"/>
      <c r="E8" s="4"/>
      <c r="F8" s="4"/>
      <c r="G8" s="4"/>
      <c r="H8" s="2"/>
      <c r="I8" s="2"/>
    </row>
    <row r="9" ht="6" customHeight="1">
      <c r="A9" s="6"/>
      <c r="B9" s="7"/>
      <c r="C9" s="7"/>
      <c r="D9" s="7"/>
      <c r="E9" s="7"/>
      <c r="F9" s="7"/>
      <c r="G9" s="8"/>
      <c r="H9" s="2"/>
      <c r="I9" s="2"/>
    </row>
    <row r="10">
      <c r="A10" s="16" t="s">
        <v>5</v>
      </c>
      <c r="B10" s="1"/>
      <c r="C10" s="17"/>
      <c r="D10" s="1"/>
      <c r="E10" s="1"/>
      <c r="F10" s="18" t="s">
        <v>6</v>
      </c>
      <c r="G10" s="13"/>
      <c r="H10" s="2"/>
      <c r="I10" s="2"/>
    </row>
    <row r="11" ht="16" customHeight="1">
      <c r="A11" s="19" t="s">
        <v>7</v>
      </c>
      <c r="B11" s="1"/>
      <c r="C11" s="1"/>
      <c r="D11" s="1"/>
      <c r="E11" s="1"/>
      <c r="F11" s="20">
        <f>SUM(D20,D21,D22,D23,D24)</f>
        <v>0</v>
      </c>
      <c r="G11" s="13"/>
      <c r="H11" s="2"/>
      <c r="I11" s="2"/>
    </row>
    <row r="12">
      <c r="A12" s="16" t="s">
        <v>8</v>
      </c>
      <c r="B12" s="1"/>
      <c r="C12" s="17"/>
      <c r="D12" s="1"/>
      <c r="E12" s="18"/>
      <c r="F12" s="18" t="s">
        <v>9</v>
      </c>
      <c r="G12" s="13"/>
      <c r="H12" s="2"/>
      <c r="I12" s="2"/>
    </row>
    <row r="13" ht="16" customHeight="1">
      <c r="A13" s="19" t="s">
        <v>10</v>
      </c>
      <c r="B13" s="1"/>
      <c r="C13" s="1"/>
      <c r="D13" s="20" t="s">
        <v>11</v>
      </c>
      <c r="E13" s="17"/>
      <c r="F13" s="20">
        <f>ROUND(0+((S5)*1)+((S6)*1.15)+((S7)*1.21),2)</f>
        <v>0</v>
      </c>
      <c r="G13" s="13"/>
      <c r="H13" s="2"/>
      <c r="I13" s="2"/>
    </row>
    <row r="14">
      <c r="A14" s="16" t="s">
        <v>12</v>
      </c>
      <c r="B14" s="1"/>
      <c r="C14" s="1"/>
      <c r="D14" s="20" t="s">
        <v>13</v>
      </c>
      <c r="E14" s="17"/>
      <c r="F14" s="1"/>
      <c r="G14" s="13"/>
      <c r="H14" s="2"/>
      <c r="I14" s="2"/>
    </row>
    <row r="15" ht="14" customHeight="1">
      <c r="A15" s="19" t="s">
        <v>14</v>
      </c>
      <c r="B15" s="1"/>
      <c r="C15" s="1"/>
      <c r="D15" s="1"/>
      <c r="E15" s="1"/>
      <c r="F15" s="1"/>
      <c r="G15" s="13"/>
      <c r="H15" s="2"/>
      <c r="I15" s="2"/>
    </row>
    <row r="16" ht="10" customHeight="1">
      <c r="A16" s="14"/>
      <c r="B16" s="4"/>
      <c r="C16" s="4"/>
      <c r="D16" s="4"/>
      <c r="E16" s="4"/>
      <c r="F16" s="4"/>
      <c r="G16" s="15"/>
      <c r="H16" s="2"/>
      <c r="I16" s="2"/>
    </row>
    <row r="17" ht="14" customHeight="1">
      <c r="A17" s="4"/>
      <c r="B17" s="21" t="s">
        <v>15</v>
      </c>
      <c r="C17" s="4"/>
      <c r="D17" s="4"/>
      <c r="E17" s="4"/>
      <c r="F17" s="4"/>
      <c r="G17" s="4"/>
      <c r="H17" s="2"/>
      <c r="I17" s="2"/>
    </row>
    <row r="18" ht="18" customHeight="1">
      <c r="A18" s="6"/>
      <c r="B18" s="7"/>
      <c r="C18" s="7"/>
      <c r="D18" s="7"/>
      <c r="E18" s="7"/>
      <c r="F18" s="7"/>
      <c r="G18" s="8"/>
      <c r="H18" s="2"/>
      <c r="I18" s="2"/>
    </row>
    <row r="19" ht="18" customHeight="1">
      <c r="A19" s="10"/>
      <c r="B19" s="22" t="s">
        <v>16</v>
      </c>
      <c r="C19" s="22" t="s">
        <v>17</v>
      </c>
      <c r="D19" s="23" t="s">
        <v>18</v>
      </c>
      <c r="E19" s="23"/>
      <c r="F19" s="23" t="s">
        <v>19</v>
      </c>
      <c r="G19" s="13"/>
      <c r="H19" s="2"/>
      <c r="I19" s="2"/>
    </row>
    <row r="20">
      <c r="A20" s="10"/>
      <c r="B20" s="24" t="s">
        <v>20</v>
      </c>
      <c r="C20" s="25" t="s">
        <v>21</v>
      </c>
      <c r="D20" s="26">
        <f>'0 - SO000'!J10</f>
        <v>0</v>
      </c>
      <c r="E20" s="27"/>
      <c r="F20" s="26">
        <f>('0 - SO000'!J11)</f>
        <v>0</v>
      </c>
      <c r="G20" s="13"/>
      <c r="H20" s="2"/>
      <c r="I20" s="2"/>
      <c r="S20" s="9">
        <f>ROUND('0 - SO000'!S11,4)</f>
        <v>0</v>
      </c>
    </row>
    <row r="21">
      <c r="A21" s="10"/>
      <c r="B21" s="24" t="s">
        <v>22</v>
      </c>
      <c r="C21" s="25" t="s">
        <v>23</v>
      </c>
      <c r="D21" s="26">
        <f>'1 - SO151'!J10</f>
        <v>0</v>
      </c>
      <c r="E21" s="27"/>
      <c r="F21" s="26">
        <f>('1 - SO151'!J11)</f>
        <v>0</v>
      </c>
      <c r="G21" s="13"/>
      <c r="H21" s="2"/>
      <c r="I21" s="2"/>
      <c r="S21" s="9">
        <f>ROUND('1 - SO151'!S11,4)</f>
        <v>0</v>
      </c>
    </row>
    <row r="22">
      <c r="A22" s="10"/>
      <c r="B22" s="24" t="s">
        <v>24</v>
      </c>
      <c r="C22" s="25" t="s">
        <v>25</v>
      </c>
      <c r="D22" s="26">
        <f>'2 - SO201'!J10</f>
        <v>0</v>
      </c>
      <c r="E22" s="27"/>
      <c r="F22" s="26">
        <f>('2 - SO201'!J11)</f>
        <v>0</v>
      </c>
      <c r="G22" s="13"/>
      <c r="H22" s="2"/>
      <c r="I22" s="2"/>
      <c r="S22" s="9">
        <f>ROUND('2 - SO201'!S11,4)</f>
        <v>0</v>
      </c>
    </row>
    <row r="23">
      <c r="A23" s="10"/>
      <c r="B23" s="24" t="s">
        <v>26</v>
      </c>
      <c r="C23" s="25" t="s">
        <v>27</v>
      </c>
      <c r="D23" s="26">
        <f>'3 - SO401'!J10</f>
        <v>0</v>
      </c>
      <c r="E23" s="27"/>
      <c r="F23" s="26">
        <f>('3 - SO401'!J11)</f>
        <v>0</v>
      </c>
      <c r="G23" s="13"/>
      <c r="H23" s="2"/>
      <c r="I23" s="2"/>
      <c r="S23" s="9">
        <f>ROUND('3 - SO401'!S11,4)</f>
        <v>0</v>
      </c>
    </row>
    <row r="24">
      <c r="A24" s="10"/>
      <c r="B24" s="24" t="s">
        <v>28</v>
      </c>
      <c r="C24" s="25" t="s">
        <v>29</v>
      </c>
      <c r="D24" s="26">
        <f>'4 - SO451'!J10</f>
        <v>0</v>
      </c>
      <c r="E24" s="27"/>
      <c r="F24" s="26">
        <f>('4 - SO451'!J11)</f>
        <v>0</v>
      </c>
      <c r="G24" s="13"/>
      <c r="H24" s="2"/>
      <c r="I24" s="2"/>
      <c r="S24" s="9">
        <f>ROUND('4 - SO451'!S11,4)</f>
        <v>0</v>
      </c>
    </row>
    <row r="25">
      <c r="A25" s="14"/>
      <c r="B25" s="4"/>
      <c r="C25" s="4"/>
      <c r="D25" s="4"/>
      <c r="E25" s="4"/>
      <c r="F25" s="4"/>
      <c r="G25" s="15"/>
      <c r="H25" s="2"/>
      <c r="I25" s="2"/>
    </row>
  </sheetData>
  <mergeCells count="12">
    <mergeCell ref="A1:A2"/>
    <mergeCell ref="A3:F3"/>
    <mergeCell ref="B4:B5"/>
    <mergeCell ref="B6:E6"/>
    <mergeCell ref="B8:B9"/>
    <mergeCell ref="A10:B10"/>
    <mergeCell ref="A11:D11"/>
    <mergeCell ref="A12:B12"/>
    <mergeCell ref="A13:C13"/>
    <mergeCell ref="A14:B14"/>
    <mergeCell ref="A15:C15"/>
    <mergeCell ref="B17:B18"/>
  </mergeCells>
  <hyperlinks>
    <hyperlink ref="B20" location="'0 - SO000'!A11" display="'SO000"/>
    <hyperlink ref="B21" location="'1 - SO151'!A11" display="'SO151"/>
    <hyperlink ref="B22" location="'2 - SO201'!A11" display="'SO201"/>
    <hyperlink ref="B23" location="'3 - SO401'!A11" display="'SO401"/>
    <hyperlink ref="B24" location="'4 - SO451'!A11" display="'SO451"/>
  </hyperlinks>
  <pageMargins left="0.39375" right="0.39375" top="0.5902778" bottom="0.39375" header="0.1965278" footer="0.1576389"/>
  <pageSetup paperSize="9" orientation="portrait" fitToHeight="0"/>
  <headerFooter>
    <oddFooter>&amp;LOTSKP 2025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2.75"/>
  <cols>
    <col min="1" max="1" width="4.710938"/>
    <col min="2" max="2" width="5.710938"/>
    <col min="3" max="3" width="11.71094"/>
    <col min="4" max="4" width="5.710938"/>
    <col min="5" max="5" width="80.71094"/>
    <col min="6" max="6" width="9.140625" hidden="1"/>
    <col min="7" max="7" width="20.71094"/>
    <col min="8" max="12" width="22.71094"/>
    <col min="13" max="13" width="4.710938"/>
    <col min="17" max="19" width="9.140625" hidden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0+(H50)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0+H51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33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ROUND(0+((H50)*1.21),2)</f>
        <v>0</v>
      </c>
      <c r="K11" s="1"/>
      <c r="L11" s="1"/>
      <c r="M11" s="13"/>
      <c r="N11" s="2"/>
      <c r="O11" s="2"/>
      <c r="P11" s="2"/>
      <c r="Q11" s="33">
        <f>IF(SUM(K20)&gt;0,ROUND(SUM(S20)/SUM(K20)-1,8),0)</f>
        <v>0</v>
      </c>
      <c r="R11" s="9">
        <f>AVERAGE(J50)</f>
        <v>0</v>
      </c>
      <c r="S11" s="9">
        <f>J10*(1+Q11)</f>
        <v>0</v>
      </c>
    </row>
    <row r="12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0+J26+J30+J34+J38+J42+J46</f>
        <v>0</v>
      </c>
      <c r="L20" s="38">
        <f>0+L50</f>
        <v>0</v>
      </c>
      <c r="M20" s="13"/>
      <c r="N20" s="2"/>
      <c r="O20" s="2"/>
      <c r="P20" s="2"/>
      <c r="Q20" s="2"/>
      <c r="S20" s="9">
        <f>S50</f>
        <v>0</v>
      </c>
    </row>
    <row r="21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5"/>
      <c r="N21" s="2"/>
      <c r="O21" s="2"/>
      <c r="P21" s="2"/>
      <c r="Q21" s="2"/>
    </row>
    <row r="22" ht="14" customHeight="1">
      <c r="A22" s="4"/>
      <c r="B22" s="28" t="s">
        <v>39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  <c r="Q22" s="2"/>
    </row>
    <row r="23" ht="18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2"/>
      <c r="O23" s="2"/>
      <c r="P23" s="2"/>
      <c r="Q23" s="2"/>
    </row>
    <row r="24" ht="18" customHeight="1">
      <c r="A24" s="10"/>
      <c r="B24" s="34" t="s">
        <v>40</v>
      </c>
      <c r="C24" s="34" t="s">
        <v>36</v>
      </c>
      <c r="D24" s="34" t="s">
        <v>41</v>
      </c>
      <c r="E24" s="34" t="s">
        <v>37</v>
      </c>
      <c r="F24" s="34" t="s">
        <v>42</v>
      </c>
      <c r="G24" s="35" t="s">
        <v>43</v>
      </c>
      <c r="H24" s="23" t="s">
        <v>44</v>
      </c>
      <c r="I24" s="23" t="s">
        <v>45</v>
      </c>
      <c r="J24" s="23" t="s">
        <v>18</v>
      </c>
      <c r="K24" s="35" t="s">
        <v>46</v>
      </c>
      <c r="L24" s="23" t="s">
        <v>19</v>
      </c>
      <c r="M24" s="13"/>
      <c r="N24" s="2"/>
      <c r="O24" s="2"/>
      <c r="P24" s="2"/>
      <c r="Q24" s="2"/>
    </row>
    <row r="25" ht="40" customHeight="1">
      <c r="A25" s="10"/>
      <c r="B25" s="39" t="s">
        <v>47</v>
      </c>
      <c r="C25" s="1"/>
      <c r="D25" s="1"/>
      <c r="E25" s="1"/>
      <c r="F25" s="1"/>
      <c r="G25" s="1"/>
      <c r="H25" s="40"/>
      <c r="I25" s="1"/>
      <c r="J25" s="40"/>
      <c r="K25" s="1"/>
      <c r="L25" s="1"/>
      <c r="M25" s="13"/>
      <c r="N25" s="2"/>
      <c r="O25" s="2"/>
      <c r="P25" s="2"/>
      <c r="Q25" s="2"/>
    </row>
    <row r="26">
      <c r="A26" s="10"/>
      <c r="B26" s="41">
        <v>1</v>
      </c>
      <c r="C26" s="42" t="s">
        <v>48</v>
      </c>
      <c r="D26" s="42"/>
      <c r="E26" s="42" t="s">
        <v>49</v>
      </c>
      <c r="F26" s="42" t="s">
        <v>10</v>
      </c>
      <c r="G26" s="43" t="s">
        <v>50</v>
      </c>
      <c r="H26" s="44">
        <v>1</v>
      </c>
      <c r="I26" s="45">
        <v>0</v>
      </c>
      <c r="J26" s="46">
        <f>ROUND(H26*I26,2)</f>
        <v>0</v>
      </c>
      <c r="K26" s="47">
        <v>0.20999999999999999</v>
      </c>
      <c r="L26" s="48">
        <f>ROUND(J26*1.21,2)</f>
        <v>0</v>
      </c>
      <c r="M26" s="13"/>
      <c r="N26" s="2"/>
      <c r="O26" s="2"/>
      <c r="P26" s="2"/>
      <c r="Q26" s="33">
        <f>IF(ISNUMBER(K26),IF(H26&gt;0,IF(I26&gt;0,J26,0),0),0)</f>
        <v>0</v>
      </c>
      <c r="R26" s="9">
        <f>IF(ISNUMBER(K26)=FALSE,J26,0)</f>
        <v>0</v>
      </c>
    </row>
    <row r="27">
      <c r="A27" s="10"/>
      <c r="B27" s="49" t="s">
        <v>51</v>
      </c>
      <c r="C27" s="1"/>
      <c r="D27" s="1"/>
      <c r="E27" s="50" t="s">
        <v>52</v>
      </c>
      <c r="F27" s="1"/>
      <c r="G27" s="1"/>
      <c r="H27" s="40"/>
      <c r="I27" s="1"/>
      <c r="J27" s="40"/>
      <c r="K27" s="1"/>
      <c r="L27" s="1"/>
      <c r="M27" s="13"/>
      <c r="N27" s="2"/>
      <c r="O27" s="2"/>
      <c r="P27" s="2"/>
      <c r="Q27" s="2"/>
    </row>
    <row r="28">
      <c r="A28" s="10"/>
      <c r="B28" s="49" t="s">
        <v>53</v>
      </c>
      <c r="C28" s="1"/>
      <c r="D28" s="1"/>
      <c r="E28" s="50" t="s">
        <v>10</v>
      </c>
      <c r="F28" s="1"/>
      <c r="G28" s="1"/>
      <c r="H28" s="40"/>
      <c r="I28" s="1"/>
      <c r="J28" s="40"/>
      <c r="K28" s="1"/>
      <c r="L28" s="1"/>
      <c r="M28" s="13"/>
      <c r="N28" s="2"/>
      <c r="O28" s="2"/>
      <c r="P28" s="2"/>
      <c r="Q28" s="2"/>
    </row>
    <row r="29" thickBot="1">
      <c r="A29" s="10"/>
      <c r="B29" s="51" t="s">
        <v>54</v>
      </c>
      <c r="C29" s="52"/>
      <c r="D29" s="52"/>
      <c r="E29" s="53" t="s">
        <v>55</v>
      </c>
      <c r="F29" s="52"/>
      <c r="G29" s="52"/>
      <c r="H29" s="54"/>
      <c r="I29" s="52"/>
      <c r="J29" s="54"/>
      <c r="K29" s="52"/>
      <c r="L29" s="52"/>
      <c r="M29" s="13"/>
      <c r="N29" s="2"/>
      <c r="O29" s="2"/>
      <c r="P29" s="2"/>
      <c r="Q29" s="2"/>
    </row>
    <row r="30" thickTop="1">
      <c r="A30" s="10"/>
      <c r="B30" s="41">
        <v>2</v>
      </c>
      <c r="C30" s="42" t="s">
        <v>56</v>
      </c>
      <c r="D30" s="42"/>
      <c r="E30" s="42" t="s">
        <v>57</v>
      </c>
      <c r="F30" s="42" t="s">
        <v>10</v>
      </c>
      <c r="G30" s="43" t="s">
        <v>50</v>
      </c>
      <c r="H30" s="55">
        <v>1</v>
      </c>
      <c r="I30" s="56">
        <v>0</v>
      </c>
      <c r="J30" s="57">
        <f>ROUND(H30*I30,2)</f>
        <v>0</v>
      </c>
      <c r="K30" s="58">
        <v>0.20999999999999999</v>
      </c>
      <c r="L30" s="59">
        <f>ROUND(J30*1.21,2)</f>
        <v>0</v>
      </c>
      <c r="M30" s="13"/>
      <c r="N30" s="2"/>
      <c r="O30" s="2"/>
      <c r="P30" s="2"/>
      <c r="Q30" s="33">
        <f>IF(ISNUMBER(K30),IF(H30&gt;0,IF(I30&gt;0,J30,0),0),0)</f>
        <v>0</v>
      </c>
      <c r="R30" s="9">
        <f>IF(ISNUMBER(K30)=FALSE,J30,0)</f>
        <v>0</v>
      </c>
    </row>
    <row r="31">
      <c r="A31" s="10"/>
      <c r="B31" s="49" t="s">
        <v>51</v>
      </c>
      <c r="C31" s="1"/>
      <c r="D31" s="1"/>
      <c r="E31" s="50" t="s">
        <v>58</v>
      </c>
      <c r="F31" s="1"/>
      <c r="G31" s="1"/>
      <c r="H31" s="40"/>
      <c r="I31" s="1"/>
      <c r="J31" s="40"/>
      <c r="K31" s="1"/>
      <c r="L31" s="1"/>
      <c r="M31" s="13"/>
      <c r="N31" s="2"/>
      <c r="O31" s="2"/>
      <c r="P31" s="2"/>
      <c r="Q31" s="2"/>
    </row>
    <row r="32">
      <c r="A32" s="10"/>
      <c r="B32" s="49" t="s">
        <v>53</v>
      </c>
      <c r="C32" s="1"/>
      <c r="D32" s="1"/>
      <c r="E32" s="50" t="s">
        <v>10</v>
      </c>
      <c r="F32" s="1"/>
      <c r="G32" s="1"/>
      <c r="H32" s="40"/>
      <c r="I32" s="1"/>
      <c r="J32" s="40"/>
      <c r="K32" s="1"/>
      <c r="L32" s="1"/>
      <c r="M32" s="13"/>
      <c r="N32" s="2"/>
      <c r="O32" s="2"/>
      <c r="P32" s="2"/>
      <c r="Q32" s="2"/>
    </row>
    <row r="33" thickBot="1">
      <c r="A33" s="10"/>
      <c r="B33" s="51" t="s">
        <v>54</v>
      </c>
      <c r="C33" s="52"/>
      <c r="D33" s="52"/>
      <c r="E33" s="53" t="s">
        <v>59</v>
      </c>
      <c r="F33" s="52"/>
      <c r="G33" s="52"/>
      <c r="H33" s="54"/>
      <c r="I33" s="52"/>
      <c r="J33" s="54"/>
      <c r="K33" s="52"/>
      <c r="L33" s="52"/>
      <c r="M33" s="13"/>
      <c r="N33" s="2"/>
      <c r="O33" s="2"/>
      <c r="P33" s="2"/>
      <c r="Q33" s="2"/>
    </row>
    <row r="34" thickTop="1">
      <c r="A34" s="10"/>
      <c r="B34" s="41">
        <v>3</v>
      </c>
      <c r="C34" s="42" t="s">
        <v>60</v>
      </c>
      <c r="D34" s="42"/>
      <c r="E34" s="42" t="s">
        <v>61</v>
      </c>
      <c r="F34" s="42" t="s">
        <v>10</v>
      </c>
      <c r="G34" s="43" t="s">
        <v>62</v>
      </c>
      <c r="H34" s="55">
        <v>1</v>
      </c>
      <c r="I34" s="56">
        <v>0</v>
      </c>
      <c r="J34" s="57">
        <f>ROUND(H34*I34,2)</f>
        <v>0</v>
      </c>
      <c r="K34" s="58">
        <v>0.20999999999999999</v>
      </c>
      <c r="L34" s="59">
        <f>ROUND(J34*1.21,2)</f>
        <v>0</v>
      </c>
      <c r="M34" s="13"/>
      <c r="N34" s="2"/>
      <c r="O34" s="2"/>
      <c r="P34" s="2"/>
      <c r="Q34" s="33">
        <f>IF(ISNUMBER(K34),IF(H34&gt;0,IF(I34&gt;0,J34,0),0),0)</f>
        <v>0</v>
      </c>
      <c r="R34" s="9">
        <f>IF(ISNUMBER(K34)=FALSE,J34,0)</f>
        <v>0</v>
      </c>
    </row>
    <row r="35">
      <c r="A35" s="10"/>
      <c r="B35" s="49" t="s">
        <v>51</v>
      </c>
      <c r="C35" s="1"/>
      <c r="D35" s="1"/>
      <c r="E35" s="50" t="s">
        <v>63</v>
      </c>
      <c r="F35" s="1"/>
      <c r="G35" s="1"/>
      <c r="H35" s="40"/>
      <c r="I35" s="1"/>
      <c r="J35" s="40"/>
      <c r="K35" s="1"/>
      <c r="L35" s="1"/>
      <c r="M35" s="13"/>
      <c r="N35" s="2"/>
      <c r="O35" s="2"/>
      <c r="P35" s="2"/>
      <c r="Q35" s="2"/>
    </row>
    <row r="36">
      <c r="A36" s="10"/>
      <c r="B36" s="49" t="s">
        <v>53</v>
      </c>
      <c r="C36" s="1"/>
      <c r="D36" s="1"/>
      <c r="E36" s="50" t="s">
        <v>10</v>
      </c>
      <c r="F36" s="1"/>
      <c r="G36" s="1"/>
      <c r="H36" s="40"/>
      <c r="I36" s="1"/>
      <c r="J36" s="40"/>
      <c r="K36" s="1"/>
      <c r="L36" s="1"/>
      <c r="M36" s="13"/>
      <c r="N36" s="2"/>
      <c r="O36" s="2"/>
      <c r="P36" s="2"/>
      <c r="Q36" s="2"/>
    </row>
    <row r="37" thickBot="1">
      <c r="A37" s="10"/>
      <c r="B37" s="51" t="s">
        <v>54</v>
      </c>
      <c r="C37" s="52"/>
      <c r="D37" s="52"/>
      <c r="E37" s="53" t="s">
        <v>59</v>
      </c>
      <c r="F37" s="52"/>
      <c r="G37" s="52"/>
      <c r="H37" s="54"/>
      <c r="I37" s="52"/>
      <c r="J37" s="54"/>
      <c r="K37" s="52"/>
      <c r="L37" s="52"/>
      <c r="M37" s="13"/>
      <c r="N37" s="2"/>
      <c r="O37" s="2"/>
      <c r="P37" s="2"/>
      <c r="Q37" s="2"/>
    </row>
    <row r="38" thickTop="1">
      <c r="A38" s="10"/>
      <c r="B38" s="41">
        <v>4</v>
      </c>
      <c r="C38" s="42" t="s">
        <v>64</v>
      </c>
      <c r="D38" s="42"/>
      <c r="E38" s="42" t="s">
        <v>65</v>
      </c>
      <c r="F38" s="42" t="s">
        <v>10</v>
      </c>
      <c r="G38" s="43" t="s">
        <v>50</v>
      </c>
      <c r="H38" s="55">
        <v>1</v>
      </c>
      <c r="I38" s="56">
        <v>0</v>
      </c>
      <c r="J38" s="57">
        <f>ROUND(H38*I38,2)</f>
        <v>0</v>
      </c>
      <c r="K38" s="58">
        <v>0.20999999999999999</v>
      </c>
      <c r="L38" s="59">
        <f>ROUND(J38*1.21,2)</f>
        <v>0</v>
      </c>
      <c r="M38" s="13"/>
      <c r="N38" s="2"/>
      <c r="O38" s="2"/>
      <c r="P38" s="2"/>
      <c r="Q38" s="33">
        <f>IF(ISNUMBER(K38),IF(H38&gt;0,IF(I38&gt;0,J38,0),0),0)</f>
        <v>0</v>
      </c>
      <c r="R38" s="9">
        <f>IF(ISNUMBER(K38)=FALSE,J38,0)</f>
        <v>0</v>
      </c>
    </row>
    <row r="39">
      <c r="A39" s="10"/>
      <c r="B39" s="49" t="s">
        <v>51</v>
      </c>
      <c r="C39" s="1"/>
      <c r="D39" s="1"/>
      <c r="E39" s="50" t="s">
        <v>66</v>
      </c>
      <c r="F39" s="1"/>
      <c r="G39" s="1"/>
      <c r="H39" s="40"/>
      <c r="I39" s="1"/>
      <c r="J39" s="40"/>
      <c r="K39" s="1"/>
      <c r="L39" s="1"/>
      <c r="M39" s="13"/>
      <c r="N39" s="2"/>
      <c r="O39" s="2"/>
      <c r="P39" s="2"/>
      <c r="Q39" s="2"/>
    </row>
    <row r="40">
      <c r="A40" s="10"/>
      <c r="B40" s="49" t="s">
        <v>53</v>
      </c>
      <c r="C40" s="1"/>
      <c r="D40" s="1"/>
      <c r="E40" s="50" t="s">
        <v>10</v>
      </c>
      <c r="F40" s="1"/>
      <c r="G40" s="1"/>
      <c r="H40" s="40"/>
      <c r="I40" s="1"/>
      <c r="J40" s="40"/>
      <c r="K40" s="1"/>
      <c r="L40" s="1"/>
      <c r="M40" s="13"/>
      <c r="N40" s="2"/>
      <c r="O40" s="2"/>
      <c r="P40" s="2"/>
      <c r="Q40" s="2"/>
    </row>
    <row r="41" thickBot="1">
      <c r="A41" s="10"/>
      <c r="B41" s="51" t="s">
        <v>54</v>
      </c>
      <c r="C41" s="52"/>
      <c r="D41" s="52"/>
      <c r="E41" s="53" t="s">
        <v>59</v>
      </c>
      <c r="F41" s="52"/>
      <c r="G41" s="52"/>
      <c r="H41" s="54"/>
      <c r="I41" s="52"/>
      <c r="J41" s="54"/>
      <c r="K41" s="52"/>
      <c r="L41" s="52"/>
      <c r="M41" s="13"/>
      <c r="N41" s="2"/>
      <c r="O41" s="2"/>
      <c r="P41" s="2"/>
      <c r="Q41" s="2"/>
    </row>
    <row r="42" thickTop="1">
      <c r="A42" s="10"/>
      <c r="B42" s="41">
        <v>5</v>
      </c>
      <c r="C42" s="42" t="s">
        <v>67</v>
      </c>
      <c r="D42" s="42"/>
      <c r="E42" s="42" t="s">
        <v>68</v>
      </c>
      <c r="F42" s="42" t="s">
        <v>10</v>
      </c>
      <c r="G42" s="43" t="s">
        <v>50</v>
      </c>
      <c r="H42" s="55">
        <v>1</v>
      </c>
      <c r="I42" s="56">
        <v>0</v>
      </c>
      <c r="J42" s="57">
        <f>ROUND(H42*I42,2)</f>
        <v>0</v>
      </c>
      <c r="K42" s="58">
        <v>0.20999999999999999</v>
      </c>
      <c r="L42" s="59">
        <f>ROUND(J42*1.21,2)</f>
        <v>0</v>
      </c>
      <c r="M42" s="13"/>
      <c r="N42" s="2"/>
      <c r="O42" s="2"/>
      <c r="P42" s="2"/>
      <c r="Q42" s="33">
        <f>IF(ISNUMBER(K42),IF(H42&gt;0,IF(I42&gt;0,J42,0),0),0)</f>
        <v>0</v>
      </c>
      <c r="R42" s="9">
        <f>IF(ISNUMBER(K42)=FALSE,J42,0)</f>
        <v>0</v>
      </c>
    </row>
    <row r="43">
      <c r="A43" s="10"/>
      <c r="B43" s="49" t="s">
        <v>51</v>
      </c>
      <c r="C43" s="1"/>
      <c r="D43" s="1"/>
      <c r="E43" s="50" t="s">
        <v>69</v>
      </c>
      <c r="F43" s="1"/>
      <c r="G43" s="1"/>
      <c r="H43" s="40"/>
      <c r="I43" s="1"/>
      <c r="J43" s="40"/>
      <c r="K43" s="1"/>
      <c r="L43" s="1"/>
      <c r="M43" s="13"/>
      <c r="N43" s="2"/>
      <c r="O43" s="2"/>
      <c r="P43" s="2"/>
      <c r="Q43" s="2"/>
    </row>
    <row r="44">
      <c r="A44" s="10"/>
      <c r="B44" s="49" t="s">
        <v>53</v>
      </c>
      <c r="C44" s="1"/>
      <c r="D44" s="1"/>
      <c r="E44" s="50" t="s">
        <v>10</v>
      </c>
      <c r="F44" s="1"/>
      <c r="G44" s="1"/>
      <c r="H44" s="40"/>
      <c r="I44" s="1"/>
      <c r="J44" s="40"/>
      <c r="K44" s="1"/>
      <c r="L44" s="1"/>
      <c r="M44" s="13"/>
      <c r="N44" s="2"/>
      <c r="O44" s="2"/>
      <c r="P44" s="2"/>
      <c r="Q44" s="2"/>
    </row>
    <row r="45" thickBot="1">
      <c r="A45" s="10"/>
      <c r="B45" s="51" t="s">
        <v>54</v>
      </c>
      <c r="C45" s="52"/>
      <c r="D45" s="52"/>
      <c r="E45" s="53" t="s">
        <v>59</v>
      </c>
      <c r="F45" s="52"/>
      <c r="G45" s="52"/>
      <c r="H45" s="54"/>
      <c r="I45" s="52"/>
      <c r="J45" s="54"/>
      <c r="K45" s="52"/>
      <c r="L45" s="52"/>
      <c r="M45" s="13"/>
      <c r="N45" s="2"/>
      <c r="O45" s="2"/>
      <c r="P45" s="2"/>
      <c r="Q45" s="2"/>
    </row>
    <row r="46" thickTop="1">
      <c r="A46" s="10"/>
      <c r="B46" s="41">
        <v>6</v>
      </c>
      <c r="C46" s="42" t="s">
        <v>70</v>
      </c>
      <c r="D46" s="42"/>
      <c r="E46" s="42" t="s">
        <v>71</v>
      </c>
      <c r="F46" s="42" t="s">
        <v>10</v>
      </c>
      <c r="G46" s="43" t="s">
        <v>50</v>
      </c>
      <c r="H46" s="55">
        <v>1</v>
      </c>
      <c r="I46" s="56">
        <v>0</v>
      </c>
      <c r="J46" s="57">
        <f>ROUND(H46*I46,2)</f>
        <v>0</v>
      </c>
      <c r="K46" s="58">
        <v>0.20999999999999999</v>
      </c>
      <c r="L46" s="59">
        <f>ROUND(J46*1.21,2)</f>
        <v>0</v>
      </c>
      <c r="M46" s="13"/>
      <c r="N46" s="2"/>
      <c r="O46" s="2"/>
      <c r="P46" s="2"/>
      <c r="Q46" s="33">
        <f>IF(ISNUMBER(K46),IF(H46&gt;0,IF(I46&gt;0,J46,0),0),0)</f>
        <v>0</v>
      </c>
      <c r="R46" s="9">
        <f>IF(ISNUMBER(K46)=FALSE,J46,0)</f>
        <v>0</v>
      </c>
    </row>
    <row r="47">
      <c r="A47" s="10"/>
      <c r="B47" s="49" t="s">
        <v>51</v>
      </c>
      <c r="C47" s="1"/>
      <c r="D47" s="1"/>
      <c r="E47" s="50" t="s">
        <v>72</v>
      </c>
      <c r="F47" s="1"/>
      <c r="G47" s="1"/>
      <c r="H47" s="40"/>
      <c r="I47" s="1"/>
      <c r="J47" s="40"/>
      <c r="K47" s="1"/>
      <c r="L47" s="1"/>
      <c r="M47" s="13"/>
      <c r="N47" s="2"/>
      <c r="O47" s="2"/>
      <c r="P47" s="2"/>
      <c r="Q47" s="2"/>
    </row>
    <row r="48">
      <c r="A48" s="10"/>
      <c r="B48" s="49" t="s">
        <v>53</v>
      </c>
      <c r="C48" s="1"/>
      <c r="D48" s="1"/>
      <c r="E48" s="50" t="s">
        <v>10</v>
      </c>
      <c r="F48" s="1"/>
      <c r="G48" s="1"/>
      <c r="H48" s="40"/>
      <c r="I48" s="1"/>
      <c r="J48" s="40"/>
      <c r="K48" s="1"/>
      <c r="L48" s="1"/>
      <c r="M48" s="13"/>
      <c r="N48" s="2"/>
      <c r="O48" s="2"/>
      <c r="P48" s="2"/>
      <c r="Q48" s="2"/>
    </row>
    <row r="49" thickBot="1">
      <c r="A49" s="10"/>
      <c r="B49" s="51" t="s">
        <v>54</v>
      </c>
      <c r="C49" s="52"/>
      <c r="D49" s="52"/>
      <c r="E49" s="53" t="s">
        <v>73</v>
      </c>
      <c r="F49" s="52"/>
      <c r="G49" s="52"/>
      <c r="H49" s="54"/>
      <c r="I49" s="52"/>
      <c r="J49" s="54"/>
      <c r="K49" s="52"/>
      <c r="L49" s="52"/>
      <c r="M49" s="13"/>
      <c r="N49" s="2"/>
      <c r="O49" s="2"/>
      <c r="P49" s="2"/>
      <c r="Q49" s="2"/>
    </row>
    <row r="50" thickTop="1" thickBot="1" ht="25" customHeight="1">
      <c r="A50" s="10"/>
      <c r="B50" s="1"/>
      <c r="C50" s="60">
        <v>0</v>
      </c>
      <c r="D50" s="1"/>
      <c r="E50" s="61" t="s">
        <v>38</v>
      </c>
      <c r="F50" s="1"/>
      <c r="G50" s="62" t="s">
        <v>74</v>
      </c>
      <c r="H50" s="63">
        <f>J26+J30+J34+J38+J42+J46</f>
        <v>0</v>
      </c>
      <c r="I50" s="62" t="s">
        <v>75</v>
      </c>
      <c r="J50" s="64">
        <f>(L50-H50)</f>
        <v>0</v>
      </c>
      <c r="K50" s="62" t="s">
        <v>76</v>
      </c>
      <c r="L50" s="65">
        <f>ROUND((J26+J30+J34+J38+J42+J46)*1.21,2)</f>
        <v>0</v>
      </c>
      <c r="M50" s="13"/>
      <c r="N50" s="2"/>
      <c r="O50" s="2"/>
      <c r="P50" s="2"/>
      <c r="Q50" s="33">
        <f>0+Q26+Q30+Q34+Q38+Q42+Q46</f>
        <v>0</v>
      </c>
      <c r="R50" s="9">
        <f>0+R26+R30+R34+R38+R42+R46</f>
        <v>0</v>
      </c>
      <c r="S50" s="66">
        <f>Q50*(1+J50)+R50</f>
        <v>0</v>
      </c>
    </row>
    <row r="51" thickTop="1" thickBot="1" ht="25" customHeight="1">
      <c r="A51" s="10"/>
      <c r="B51" s="67"/>
      <c r="C51" s="67"/>
      <c r="D51" s="67"/>
      <c r="E51" s="67"/>
      <c r="F51" s="67"/>
      <c r="G51" s="68" t="s">
        <v>77</v>
      </c>
      <c r="H51" s="69">
        <f>0+J26+J30+J34+J38+J42+J46</f>
        <v>0</v>
      </c>
      <c r="I51" s="68" t="s">
        <v>78</v>
      </c>
      <c r="J51" s="70">
        <f>0+J50</f>
        <v>0</v>
      </c>
      <c r="K51" s="68" t="s">
        <v>79</v>
      </c>
      <c r="L51" s="71">
        <f>0+L50</f>
        <v>0</v>
      </c>
      <c r="M51" s="13"/>
      <c r="N51" s="2"/>
      <c r="O51" s="2"/>
      <c r="P51" s="2"/>
      <c r="Q51" s="2"/>
    </row>
    <row r="52">
      <c r="A52" s="14"/>
      <c r="B52" s="4"/>
      <c r="C52" s="4"/>
      <c r="D52" s="4"/>
      <c r="E52" s="4"/>
      <c r="F52" s="4"/>
      <c r="G52" s="4"/>
      <c r="H52" s="72"/>
      <c r="I52" s="4"/>
      <c r="J52" s="72"/>
      <c r="K52" s="4"/>
      <c r="L52" s="4"/>
      <c r="M52" s="15"/>
      <c r="N52" s="2"/>
      <c r="O52" s="2"/>
      <c r="P52" s="2"/>
      <c r="Q52" s="2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2"/>
      <c r="O53" s="2"/>
      <c r="P53" s="2"/>
      <c r="Q53" s="2"/>
    </row>
  </sheetData>
  <mergeCells count="33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31:D31"/>
    <mergeCell ref="B32:D32"/>
    <mergeCell ref="B33:D33"/>
    <mergeCell ref="B35:D35"/>
    <mergeCell ref="B36:D36"/>
    <mergeCell ref="B37:D37"/>
    <mergeCell ref="B39:D39"/>
    <mergeCell ref="B40:D40"/>
    <mergeCell ref="B41:D41"/>
    <mergeCell ref="B43:D43"/>
    <mergeCell ref="B44:D44"/>
    <mergeCell ref="B45:D45"/>
    <mergeCell ref="B47:D47"/>
    <mergeCell ref="B48:D48"/>
    <mergeCell ref="B49:D49"/>
    <mergeCell ref="B25:L25"/>
    <mergeCell ref="B20:D20"/>
  </mergeCells>
  <pageMargins left="0.39375" right="0.39375" top="0.5902778" bottom="0.39375" header="0.1965278" footer="0.1576389"/>
  <pageSetup paperSize="9" orientation="portrait" fitToHeight="0"/>
  <headerFooter>
    <oddFooter>&amp;LOTSKP 2025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2.75"/>
  <cols>
    <col min="1" max="1" width="4.710938"/>
    <col min="2" max="2" width="5.710938"/>
    <col min="3" max="3" width="11.71094"/>
    <col min="4" max="4" width="5.710938"/>
    <col min="5" max="5" width="80.71094"/>
    <col min="6" max="6" width="9.140625" hidden="1"/>
    <col min="7" max="7" width="20.71094"/>
    <col min="8" max="12" width="22.71094"/>
    <col min="13" max="13" width="4.710938"/>
    <col min="17" max="19" width="9.140625" hidden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0+(H30)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0+H31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80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ROUND(0+((H30)*1.21),2)</f>
        <v>0</v>
      </c>
      <c r="K11" s="1"/>
      <c r="L11" s="1"/>
      <c r="M11" s="13"/>
      <c r="N11" s="2"/>
      <c r="O11" s="2"/>
      <c r="P11" s="2"/>
      <c r="Q11" s="33">
        <f>IF(SUM(K20)&gt;0,ROUND(SUM(S20)/SUM(K20)-1,8),0)</f>
        <v>0</v>
      </c>
      <c r="R11" s="9">
        <f>AVERAGE(J30)</f>
        <v>0</v>
      </c>
      <c r="S11" s="9">
        <f>J10*(1+Q11)</f>
        <v>0</v>
      </c>
    </row>
    <row r="12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0+J26</f>
        <v>0</v>
      </c>
      <c r="L20" s="38">
        <f>0+L30</f>
        <v>0</v>
      </c>
      <c r="M20" s="13"/>
      <c r="N20" s="2"/>
      <c r="O20" s="2"/>
      <c r="P20" s="2"/>
      <c r="Q20" s="2"/>
      <c r="S20" s="9">
        <f>S30</f>
        <v>0</v>
      </c>
    </row>
    <row r="21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5"/>
      <c r="N21" s="2"/>
      <c r="O21" s="2"/>
      <c r="P21" s="2"/>
      <c r="Q21" s="2"/>
    </row>
    <row r="22" ht="14" customHeight="1">
      <c r="A22" s="4"/>
      <c r="B22" s="28" t="s">
        <v>39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2"/>
      <c r="O22" s="2"/>
      <c r="P22" s="2"/>
      <c r="Q22" s="2"/>
    </row>
    <row r="23" ht="18" customHeight="1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2"/>
      <c r="O23" s="2"/>
      <c r="P23" s="2"/>
      <c r="Q23" s="2"/>
    </row>
    <row r="24" ht="18" customHeight="1">
      <c r="A24" s="10"/>
      <c r="B24" s="34" t="s">
        <v>40</v>
      </c>
      <c r="C24" s="34" t="s">
        <v>36</v>
      </c>
      <c r="D24" s="34" t="s">
        <v>41</v>
      </c>
      <c r="E24" s="34" t="s">
        <v>37</v>
      </c>
      <c r="F24" s="34" t="s">
        <v>42</v>
      </c>
      <c r="G24" s="35" t="s">
        <v>43</v>
      </c>
      <c r="H24" s="23" t="s">
        <v>44</v>
      </c>
      <c r="I24" s="23" t="s">
        <v>45</v>
      </c>
      <c r="J24" s="23" t="s">
        <v>18</v>
      </c>
      <c r="K24" s="35" t="s">
        <v>46</v>
      </c>
      <c r="L24" s="23" t="s">
        <v>19</v>
      </c>
      <c r="M24" s="13"/>
      <c r="N24" s="2"/>
      <c r="O24" s="2"/>
      <c r="P24" s="2"/>
      <c r="Q24" s="2"/>
    </row>
    <row r="25" ht="40" customHeight="1">
      <c r="A25" s="10"/>
      <c r="B25" s="39" t="s">
        <v>47</v>
      </c>
      <c r="C25" s="1"/>
      <c r="D25" s="1"/>
      <c r="E25" s="1"/>
      <c r="F25" s="1"/>
      <c r="G25" s="1"/>
      <c r="H25" s="40"/>
      <c r="I25" s="1"/>
      <c r="J25" s="40"/>
      <c r="K25" s="1"/>
      <c r="L25" s="1"/>
      <c r="M25" s="13"/>
      <c r="N25" s="2"/>
      <c r="O25" s="2"/>
      <c r="P25" s="2"/>
      <c r="Q25" s="2"/>
    </row>
    <row r="26">
      <c r="A26" s="10"/>
      <c r="B26" s="41">
        <v>1</v>
      </c>
      <c r="C26" s="42" t="s">
        <v>81</v>
      </c>
      <c r="D26" s="42"/>
      <c r="E26" s="42" t="s">
        <v>82</v>
      </c>
      <c r="F26" s="42" t="s">
        <v>10</v>
      </c>
      <c r="G26" s="43" t="s">
        <v>50</v>
      </c>
      <c r="H26" s="44">
        <v>1</v>
      </c>
      <c r="I26" s="45">
        <v>0</v>
      </c>
      <c r="J26" s="46">
        <f>ROUND(H26*I26,2)</f>
        <v>0</v>
      </c>
      <c r="K26" s="47">
        <v>0.20999999999999999</v>
      </c>
      <c r="L26" s="48">
        <f>ROUND(J26*1.21,2)</f>
        <v>0</v>
      </c>
      <c r="M26" s="13"/>
      <c r="N26" s="2"/>
      <c r="O26" s="2"/>
      <c r="P26" s="2"/>
      <c r="Q26" s="33">
        <f>IF(ISNUMBER(K26),IF(H26&gt;0,IF(I26&gt;0,J26,0),0),0)</f>
        <v>0</v>
      </c>
      <c r="R26" s="9">
        <f>IF(ISNUMBER(K26)=FALSE,J26,0)</f>
        <v>0</v>
      </c>
    </row>
    <row r="27">
      <c r="A27" s="10"/>
      <c r="B27" s="49" t="s">
        <v>51</v>
      </c>
      <c r="C27" s="1"/>
      <c r="D27" s="1"/>
      <c r="E27" s="50" t="s">
        <v>83</v>
      </c>
      <c r="F27" s="1"/>
      <c r="G27" s="1"/>
      <c r="H27" s="40"/>
      <c r="I27" s="1"/>
      <c r="J27" s="40"/>
      <c r="K27" s="1"/>
      <c r="L27" s="1"/>
      <c r="M27" s="13"/>
      <c r="N27" s="2"/>
      <c r="O27" s="2"/>
      <c r="P27" s="2"/>
      <c r="Q27" s="2"/>
    </row>
    <row r="28">
      <c r="A28" s="10"/>
      <c r="B28" s="49" t="s">
        <v>53</v>
      </c>
      <c r="C28" s="1"/>
      <c r="D28" s="1"/>
      <c r="E28" s="50" t="s">
        <v>10</v>
      </c>
      <c r="F28" s="1"/>
      <c r="G28" s="1"/>
      <c r="H28" s="40"/>
      <c r="I28" s="1"/>
      <c r="J28" s="40"/>
      <c r="K28" s="1"/>
      <c r="L28" s="1"/>
      <c r="M28" s="13"/>
      <c r="N28" s="2"/>
      <c r="O28" s="2"/>
      <c r="P28" s="2"/>
      <c r="Q28" s="2"/>
    </row>
    <row r="29" thickBot="1">
      <c r="A29" s="10"/>
      <c r="B29" s="51" t="s">
        <v>54</v>
      </c>
      <c r="C29" s="52"/>
      <c r="D29" s="52"/>
      <c r="E29" s="53" t="s">
        <v>84</v>
      </c>
      <c r="F29" s="52"/>
      <c r="G29" s="52"/>
      <c r="H29" s="54"/>
      <c r="I29" s="52"/>
      <c r="J29" s="54"/>
      <c r="K29" s="52"/>
      <c r="L29" s="52"/>
      <c r="M29" s="13"/>
      <c r="N29" s="2"/>
      <c r="O29" s="2"/>
      <c r="P29" s="2"/>
      <c r="Q29" s="2"/>
    </row>
    <row r="30" thickTop="1" thickBot="1" ht="25" customHeight="1">
      <c r="A30" s="10"/>
      <c r="B30" s="1"/>
      <c r="C30" s="60">
        <v>0</v>
      </c>
      <c r="D30" s="1"/>
      <c r="E30" s="61" t="s">
        <v>38</v>
      </c>
      <c r="F30" s="1"/>
      <c r="G30" s="62" t="s">
        <v>74</v>
      </c>
      <c r="H30" s="63">
        <f>0+J26</f>
        <v>0</v>
      </c>
      <c r="I30" s="62" t="s">
        <v>75</v>
      </c>
      <c r="J30" s="64">
        <f>(L30-H30)</f>
        <v>0</v>
      </c>
      <c r="K30" s="62" t="s">
        <v>76</v>
      </c>
      <c r="L30" s="65">
        <f>ROUND((0+J26)*1.21,2)</f>
        <v>0</v>
      </c>
      <c r="M30" s="13"/>
      <c r="N30" s="2"/>
      <c r="O30" s="2"/>
      <c r="P30" s="2"/>
      <c r="Q30" s="33">
        <f>0+Q26</f>
        <v>0</v>
      </c>
      <c r="R30" s="9">
        <f>0+R26</f>
        <v>0</v>
      </c>
      <c r="S30" s="66">
        <f>Q30*(1+J30)+R30</f>
        <v>0</v>
      </c>
    </row>
    <row r="31" thickTop="1" thickBot="1" ht="25" customHeight="1">
      <c r="A31" s="10"/>
      <c r="B31" s="67"/>
      <c r="C31" s="67"/>
      <c r="D31" s="67"/>
      <c r="E31" s="67"/>
      <c r="F31" s="67"/>
      <c r="G31" s="68" t="s">
        <v>77</v>
      </c>
      <c r="H31" s="69">
        <f>0+J26</f>
        <v>0</v>
      </c>
      <c r="I31" s="68" t="s">
        <v>78</v>
      </c>
      <c r="J31" s="70">
        <f>0+J30</f>
        <v>0</v>
      </c>
      <c r="K31" s="68" t="s">
        <v>79</v>
      </c>
      <c r="L31" s="71">
        <f>0+L30</f>
        <v>0</v>
      </c>
      <c r="M31" s="13"/>
      <c r="N31" s="2"/>
      <c r="O31" s="2"/>
      <c r="P31" s="2"/>
      <c r="Q31" s="2"/>
    </row>
    <row r="32">
      <c r="A32" s="14"/>
      <c r="B32" s="4"/>
      <c r="C32" s="4"/>
      <c r="D32" s="4"/>
      <c r="E32" s="4"/>
      <c r="F32" s="4"/>
      <c r="G32" s="4"/>
      <c r="H32" s="72"/>
      <c r="I32" s="4"/>
      <c r="J32" s="72"/>
      <c r="K32" s="4"/>
      <c r="L32" s="4"/>
      <c r="M32" s="15"/>
      <c r="N32" s="2"/>
      <c r="O32" s="2"/>
      <c r="P32" s="2"/>
      <c r="Q32" s="2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2"/>
      <c r="O33" s="2"/>
      <c r="P33" s="2"/>
      <c r="Q33" s="2"/>
    </row>
  </sheetData>
  <mergeCells count="18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2:C23"/>
    <mergeCell ref="B27:D27"/>
    <mergeCell ref="B28:D28"/>
    <mergeCell ref="B29:D29"/>
    <mergeCell ref="B25:L25"/>
    <mergeCell ref="B20:D20"/>
  </mergeCells>
  <pageMargins left="0.39375" right="0.39375" top="0.5902778" bottom="0.39375" header="0.1965278" footer="0.1576389"/>
  <pageSetup paperSize="9" orientation="portrait" fitToHeight="0"/>
  <headerFooter>
    <oddFooter>&amp;LOTSKP 2025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2.75"/>
  <cols>
    <col min="1" max="1" width="4.710938"/>
    <col min="2" max="2" width="5.710938"/>
    <col min="3" max="3" width="11.71094"/>
    <col min="4" max="4" width="5.710938"/>
    <col min="5" max="5" width="80.71094"/>
    <col min="6" max="6" width="9.140625" hidden="1"/>
    <col min="7" max="7" width="20.71094"/>
    <col min="8" max="12" width="22.71094"/>
    <col min="13" max="13" width="4.710938"/>
    <col min="17" max="19" width="9.140625" hidden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0+(H67+H138+H169+H196+H235+H294+H301+H324+H347+H450)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0+H68+H139+H170+H197+H236+H295+H302+H325+H348+H451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85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ROUND(0+((H67+H138+H169+H196+H235+H294+H301+H324+H347+H450)*1.21),2)</f>
        <v>0</v>
      </c>
      <c r="K11" s="1"/>
      <c r="L11" s="1"/>
      <c r="M11" s="13"/>
      <c r="N11" s="2"/>
      <c r="O11" s="2"/>
      <c r="P11" s="2"/>
      <c r="Q11" s="33">
        <f>IF(SUM(K20:K29)&gt;0,ROUND(SUM(S20:S29)/SUM(K20:K29)-1,8),0)</f>
        <v>0</v>
      </c>
      <c r="R11" s="9">
        <f>AVERAGE(J67,J138,J169,J196,J235,J294,J301,J324,J347,J450)</f>
        <v>0</v>
      </c>
      <c r="S11" s="9">
        <f>J10*(1+Q11)</f>
        <v>0</v>
      </c>
    </row>
    <row r="12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0+J35+J39+J43+J47+J51+J55+J59+J63</f>
        <v>0</v>
      </c>
      <c r="L20" s="38">
        <f>0+L67</f>
        <v>0</v>
      </c>
      <c r="M20" s="13"/>
      <c r="N20" s="2"/>
      <c r="O20" s="2"/>
      <c r="P20" s="2"/>
      <c r="Q20" s="2"/>
      <c r="S20" s="9">
        <f>S67</f>
        <v>0</v>
      </c>
    </row>
    <row r="21">
      <c r="A21" s="10"/>
      <c r="B21" s="36">
        <v>1</v>
      </c>
      <c r="C21" s="1"/>
      <c r="D21" s="1"/>
      <c r="E21" s="37" t="s">
        <v>86</v>
      </c>
      <c r="F21" s="1"/>
      <c r="G21" s="1"/>
      <c r="H21" s="1"/>
      <c r="I21" s="1"/>
      <c r="J21" s="1"/>
      <c r="K21" s="38">
        <f>0+J70+J74+J78+J82+J86+J90+J94+J98+J102+J106+J110+J114+J118+J122+J126+J130+J134</f>
        <v>0</v>
      </c>
      <c r="L21" s="38">
        <f>0+L138</f>
        <v>0</v>
      </c>
      <c r="M21" s="13"/>
      <c r="N21" s="2"/>
      <c r="O21" s="2"/>
      <c r="P21" s="2"/>
      <c r="Q21" s="2"/>
      <c r="S21" s="9">
        <f>S138</f>
        <v>0</v>
      </c>
    </row>
    <row r="22">
      <c r="A22" s="10"/>
      <c r="B22" s="36">
        <v>2</v>
      </c>
      <c r="C22" s="1"/>
      <c r="D22" s="1"/>
      <c r="E22" s="37" t="s">
        <v>87</v>
      </c>
      <c r="F22" s="1"/>
      <c r="G22" s="1"/>
      <c r="H22" s="1"/>
      <c r="I22" s="1"/>
      <c r="J22" s="1"/>
      <c r="K22" s="38">
        <f>0+J141+J145+J149+J153+J157+J161+J165</f>
        <v>0</v>
      </c>
      <c r="L22" s="38">
        <f>0+L169</f>
        <v>0</v>
      </c>
      <c r="M22" s="13"/>
      <c r="N22" s="2"/>
      <c r="O22" s="2"/>
      <c r="P22" s="2"/>
      <c r="Q22" s="2"/>
      <c r="S22" s="9">
        <f>S169</f>
        <v>0</v>
      </c>
    </row>
    <row r="23">
      <c r="A23" s="10"/>
      <c r="B23" s="36">
        <v>3</v>
      </c>
      <c r="C23" s="1"/>
      <c r="D23" s="1"/>
      <c r="E23" s="37" t="s">
        <v>88</v>
      </c>
      <c r="F23" s="1"/>
      <c r="G23" s="1"/>
      <c r="H23" s="1"/>
      <c r="I23" s="1"/>
      <c r="J23" s="1"/>
      <c r="K23" s="38">
        <f>0+J172+J176+J180+J184+J188+J192</f>
        <v>0</v>
      </c>
      <c r="L23" s="38">
        <f>0+L196</f>
        <v>0</v>
      </c>
      <c r="M23" s="13"/>
      <c r="N23" s="2"/>
      <c r="O23" s="2"/>
      <c r="P23" s="2"/>
      <c r="Q23" s="2"/>
      <c r="S23" s="9">
        <f>S196</f>
        <v>0</v>
      </c>
    </row>
    <row r="24">
      <c r="A24" s="10"/>
      <c r="B24" s="36">
        <v>4</v>
      </c>
      <c r="C24" s="1"/>
      <c r="D24" s="1"/>
      <c r="E24" s="37" t="s">
        <v>89</v>
      </c>
      <c r="F24" s="1"/>
      <c r="G24" s="1"/>
      <c r="H24" s="1"/>
      <c r="I24" s="1"/>
      <c r="J24" s="1"/>
      <c r="K24" s="38">
        <f>0+J199+J203+J207+J211+J215+J219+J223+J227+J231</f>
        <v>0</v>
      </c>
      <c r="L24" s="38">
        <f>0+L235</f>
        <v>0</v>
      </c>
      <c r="M24" s="13"/>
      <c r="N24" s="2"/>
      <c r="O24" s="2"/>
      <c r="P24" s="2"/>
      <c r="Q24" s="2"/>
      <c r="S24" s="9">
        <f>S235</f>
        <v>0</v>
      </c>
    </row>
    <row r="25">
      <c r="A25" s="10"/>
      <c r="B25" s="36">
        <v>5</v>
      </c>
      <c r="C25" s="1"/>
      <c r="D25" s="1"/>
      <c r="E25" s="37" t="s">
        <v>90</v>
      </c>
      <c r="F25" s="1"/>
      <c r="G25" s="1"/>
      <c r="H25" s="1"/>
      <c r="I25" s="1"/>
      <c r="J25" s="1"/>
      <c r="K25" s="38">
        <f>0+J238+J242+J246+J250+J254+J258+J262+J266+J270+J274+J278+J282+J286+J290</f>
        <v>0</v>
      </c>
      <c r="L25" s="38">
        <f>0+L294</f>
        <v>0</v>
      </c>
      <c r="M25" s="73"/>
      <c r="N25" s="2"/>
      <c r="O25" s="2"/>
      <c r="P25" s="2"/>
      <c r="Q25" s="2"/>
      <c r="S25" s="9">
        <f>S294</f>
        <v>0</v>
      </c>
    </row>
    <row r="26">
      <c r="A26" s="10"/>
      <c r="B26" s="36">
        <v>6</v>
      </c>
      <c r="C26" s="1"/>
      <c r="D26" s="1"/>
      <c r="E26" s="37" t="s">
        <v>91</v>
      </c>
      <c r="F26" s="1"/>
      <c r="G26" s="1"/>
      <c r="H26" s="1"/>
      <c r="I26" s="1"/>
      <c r="J26" s="1"/>
      <c r="K26" s="38">
        <f>0+J297</f>
        <v>0</v>
      </c>
      <c r="L26" s="38">
        <f>0+L301</f>
        <v>0</v>
      </c>
      <c r="M26" s="73"/>
      <c r="N26" s="2"/>
      <c r="O26" s="2"/>
      <c r="P26" s="2"/>
      <c r="Q26" s="2"/>
      <c r="S26" s="9">
        <f>S301</f>
        <v>0</v>
      </c>
    </row>
    <row r="27">
      <c r="A27" s="10"/>
      <c r="B27" s="36">
        <v>7</v>
      </c>
      <c r="C27" s="1"/>
      <c r="D27" s="1"/>
      <c r="E27" s="37" t="s">
        <v>92</v>
      </c>
      <c r="F27" s="1"/>
      <c r="G27" s="1"/>
      <c r="H27" s="1"/>
      <c r="I27" s="1"/>
      <c r="J27" s="1"/>
      <c r="K27" s="38">
        <f>0+J304+J308+J312+J316+J320</f>
        <v>0</v>
      </c>
      <c r="L27" s="38">
        <f>0+L324</f>
        <v>0</v>
      </c>
      <c r="M27" s="73"/>
      <c r="N27" s="2"/>
      <c r="O27" s="2"/>
      <c r="P27" s="2"/>
      <c r="Q27" s="2"/>
      <c r="S27" s="9">
        <f>S324</f>
        <v>0</v>
      </c>
    </row>
    <row r="28">
      <c r="A28" s="10"/>
      <c r="B28" s="36">
        <v>8</v>
      </c>
      <c r="C28" s="1"/>
      <c r="D28" s="1"/>
      <c r="E28" s="37" t="s">
        <v>93</v>
      </c>
      <c r="F28" s="1"/>
      <c r="G28" s="1"/>
      <c r="H28" s="1"/>
      <c r="I28" s="1"/>
      <c r="J28" s="1"/>
      <c r="K28" s="38">
        <f>0+J327+J331+J335+J339+J343</f>
        <v>0</v>
      </c>
      <c r="L28" s="38">
        <f>0+L347</f>
        <v>0</v>
      </c>
      <c r="M28" s="73"/>
      <c r="N28" s="2"/>
      <c r="O28" s="2"/>
      <c r="P28" s="2"/>
      <c r="Q28" s="2"/>
      <c r="S28" s="9">
        <f>S347</f>
        <v>0</v>
      </c>
    </row>
    <row r="29">
      <c r="A29" s="10"/>
      <c r="B29" s="36">
        <v>9</v>
      </c>
      <c r="C29" s="1"/>
      <c r="D29" s="1"/>
      <c r="E29" s="37" t="s">
        <v>94</v>
      </c>
      <c r="F29" s="1"/>
      <c r="G29" s="1"/>
      <c r="H29" s="1"/>
      <c r="I29" s="1"/>
      <c r="J29" s="1"/>
      <c r="K29" s="38">
        <f>0+J350+J354+J358+J362+J366+J370+J374+J378+J382+J386+J390+J394+J398+J402+J406+J410+J414+J418+J422+J426+J430+J434+J438+J442+J446</f>
        <v>0</v>
      </c>
      <c r="L29" s="38">
        <f>0+L450</f>
        <v>0</v>
      </c>
      <c r="M29" s="73"/>
      <c r="N29" s="2"/>
      <c r="O29" s="2"/>
      <c r="P29" s="2"/>
      <c r="Q29" s="2"/>
      <c r="S29" s="9">
        <f>S450</f>
        <v>0</v>
      </c>
    </row>
    <row r="30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74"/>
      <c r="N30" s="2"/>
      <c r="O30" s="2"/>
      <c r="P30" s="2"/>
      <c r="Q30" s="2"/>
    </row>
    <row r="31" ht="14" customHeight="1">
      <c r="A31" s="4"/>
      <c r="B31" s="28" t="s">
        <v>39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2"/>
      <c r="N31" s="2"/>
      <c r="O31" s="2"/>
      <c r="P31" s="2"/>
      <c r="Q31" s="2"/>
    </row>
    <row r="32" ht="18" customHeight="1">
      <c r="A32" s="6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5"/>
      <c r="N32" s="2"/>
      <c r="O32" s="2"/>
      <c r="P32" s="2"/>
      <c r="Q32" s="2"/>
    </row>
    <row r="33" ht="18" customHeight="1">
      <c r="A33" s="10"/>
      <c r="B33" s="34" t="s">
        <v>40</v>
      </c>
      <c r="C33" s="34" t="s">
        <v>36</v>
      </c>
      <c r="D33" s="34" t="s">
        <v>41</v>
      </c>
      <c r="E33" s="34" t="s">
        <v>37</v>
      </c>
      <c r="F33" s="34" t="s">
        <v>42</v>
      </c>
      <c r="G33" s="35" t="s">
        <v>43</v>
      </c>
      <c r="H33" s="23" t="s">
        <v>44</v>
      </c>
      <c r="I33" s="23" t="s">
        <v>45</v>
      </c>
      <c r="J33" s="23" t="s">
        <v>18</v>
      </c>
      <c r="K33" s="35" t="s">
        <v>46</v>
      </c>
      <c r="L33" s="23" t="s">
        <v>19</v>
      </c>
      <c r="M33" s="73"/>
      <c r="N33" s="2"/>
      <c r="O33" s="2"/>
      <c r="P33" s="2"/>
      <c r="Q33" s="2"/>
    </row>
    <row r="34" ht="40" customHeight="1">
      <c r="A34" s="10"/>
      <c r="B34" s="39" t="s">
        <v>47</v>
      </c>
      <c r="C34" s="1"/>
      <c r="D34" s="1"/>
      <c r="E34" s="1"/>
      <c r="F34" s="1"/>
      <c r="G34" s="1"/>
      <c r="H34" s="40"/>
      <c r="I34" s="1"/>
      <c r="J34" s="40"/>
      <c r="K34" s="1"/>
      <c r="L34" s="1"/>
      <c r="M34" s="13"/>
      <c r="N34" s="2"/>
      <c r="O34" s="2"/>
      <c r="P34" s="2"/>
      <c r="Q34" s="2"/>
    </row>
    <row r="35">
      <c r="A35" s="10"/>
      <c r="B35" s="41">
        <v>1</v>
      </c>
      <c r="C35" s="42" t="s">
        <v>95</v>
      </c>
      <c r="D35" s="42" t="s">
        <v>96</v>
      </c>
      <c r="E35" s="42" t="s">
        <v>97</v>
      </c>
      <c r="F35" s="42" t="s">
        <v>10</v>
      </c>
      <c r="G35" s="43" t="s">
        <v>98</v>
      </c>
      <c r="H35" s="44">
        <v>960</v>
      </c>
      <c r="I35" s="45">
        <v>0</v>
      </c>
      <c r="J35" s="46">
        <f>ROUND(H35*I35,2)</f>
        <v>0</v>
      </c>
      <c r="K35" s="47">
        <v>0.20999999999999999</v>
      </c>
      <c r="L35" s="48">
        <f>ROUND(J35*1.21,2)</f>
        <v>0</v>
      </c>
      <c r="M35" s="13"/>
      <c r="N35" s="2"/>
      <c r="O35" s="2"/>
      <c r="P35" s="2"/>
      <c r="Q35" s="33">
        <f>IF(ISNUMBER(K35),IF(H35&gt;0,IF(I35&gt;0,J35,0),0),0)</f>
        <v>0</v>
      </c>
      <c r="R35" s="9">
        <f>IF(ISNUMBER(K35)=FALSE,J35,0)</f>
        <v>0</v>
      </c>
    </row>
    <row r="36">
      <c r="A36" s="10"/>
      <c r="B36" s="49" t="s">
        <v>51</v>
      </c>
      <c r="C36" s="1"/>
      <c r="D36" s="1"/>
      <c r="E36" s="50" t="s">
        <v>99</v>
      </c>
      <c r="F36" s="1"/>
      <c r="G36" s="1"/>
      <c r="H36" s="40"/>
      <c r="I36" s="1"/>
      <c r="J36" s="40"/>
      <c r="K36" s="1"/>
      <c r="L36" s="1"/>
      <c r="M36" s="13"/>
      <c r="N36" s="2"/>
      <c r="O36" s="2"/>
      <c r="P36" s="2"/>
      <c r="Q36" s="2"/>
    </row>
    <row r="37">
      <c r="A37" s="10"/>
      <c r="B37" s="49" t="s">
        <v>53</v>
      </c>
      <c r="C37" s="1"/>
      <c r="D37" s="1"/>
      <c r="E37" s="50" t="s">
        <v>100</v>
      </c>
      <c r="F37" s="1"/>
      <c r="G37" s="1"/>
      <c r="H37" s="40"/>
      <c r="I37" s="1"/>
      <c r="J37" s="40"/>
      <c r="K37" s="1"/>
      <c r="L37" s="1"/>
      <c r="M37" s="13"/>
      <c r="N37" s="2"/>
      <c r="O37" s="2"/>
      <c r="P37" s="2"/>
      <c r="Q37" s="2"/>
    </row>
    <row r="38" thickBot="1">
      <c r="A38" s="10"/>
      <c r="B38" s="51" t="s">
        <v>54</v>
      </c>
      <c r="C38" s="52"/>
      <c r="D38" s="52"/>
      <c r="E38" s="53" t="s">
        <v>101</v>
      </c>
      <c r="F38" s="52"/>
      <c r="G38" s="52"/>
      <c r="H38" s="54"/>
      <c r="I38" s="52"/>
      <c r="J38" s="54"/>
      <c r="K38" s="52"/>
      <c r="L38" s="52"/>
      <c r="M38" s="13"/>
      <c r="N38" s="2"/>
      <c r="O38" s="2"/>
      <c r="P38" s="2"/>
      <c r="Q38" s="2"/>
    </row>
    <row r="39" thickTop="1">
      <c r="A39" s="10"/>
      <c r="B39" s="41">
        <v>2</v>
      </c>
      <c r="C39" s="42" t="s">
        <v>95</v>
      </c>
      <c r="D39" s="42" t="s">
        <v>102</v>
      </c>
      <c r="E39" s="42" t="s">
        <v>97</v>
      </c>
      <c r="F39" s="42" t="s">
        <v>10</v>
      </c>
      <c r="G39" s="43" t="s">
        <v>98</v>
      </c>
      <c r="H39" s="55">
        <v>62.700000000000003</v>
      </c>
      <c r="I39" s="56">
        <v>0</v>
      </c>
      <c r="J39" s="57">
        <f>ROUND(H39*I39,2)</f>
        <v>0</v>
      </c>
      <c r="K39" s="58">
        <v>0.20999999999999999</v>
      </c>
      <c r="L39" s="59">
        <f>ROUND(J39*1.21,2)</f>
        <v>0</v>
      </c>
      <c r="M39" s="13"/>
      <c r="N39" s="2"/>
      <c r="O39" s="2"/>
      <c r="P39" s="2"/>
      <c r="Q39" s="33">
        <f>IF(ISNUMBER(K39),IF(H39&gt;0,IF(I39&gt;0,J39,0),0),0)</f>
        <v>0</v>
      </c>
      <c r="R39" s="9">
        <f>IF(ISNUMBER(K39)=FALSE,J39,0)</f>
        <v>0</v>
      </c>
    </row>
    <row r="40">
      <c r="A40" s="10"/>
      <c r="B40" s="49" t="s">
        <v>51</v>
      </c>
      <c r="C40" s="1"/>
      <c r="D40" s="1"/>
      <c r="E40" s="50" t="s">
        <v>103</v>
      </c>
      <c r="F40" s="1"/>
      <c r="G40" s="1"/>
      <c r="H40" s="40"/>
      <c r="I40" s="1"/>
      <c r="J40" s="40"/>
      <c r="K40" s="1"/>
      <c r="L40" s="1"/>
      <c r="M40" s="13"/>
      <c r="N40" s="2"/>
      <c r="O40" s="2"/>
      <c r="P40" s="2"/>
      <c r="Q40" s="2"/>
    </row>
    <row r="41">
      <c r="A41" s="10"/>
      <c r="B41" s="49" t="s">
        <v>53</v>
      </c>
      <c r="C41" s="1"/>
      <c r="D41" s="1"/>
      <c r="E41" s="50" t="s">
        <v>104</v>
      </c>
      <c r="F41" s="1"/>
      <c r="G41" s="1"/>
      <c r="H41" s="40"/>
      <c r="I41" s="1"/>
      <c r="J41" s="40"/>
      <c r="K41" s="1"/>
      <c r="L41" s="1"/>
      <c r="M41" s="13"/>
      <c r="N41" s="2"/>
      <c r="O41" s="2"/>
      <c r="P41" s="2"/>
      <c r="Q41" s="2"/>
    </row>
    <row r="42" thickBot="1">
      <c r="A42" s="10"/>
      <c r="B42" s="51" t="s">
        <v>54</v>
      </c>
      <c r="C42" s="52"/>
      <c r="D42" s="52"/>
      <c r="E42" s="53" t="s">
        <v>101</v>
      </c>
      <c r="F42" s="52"/>
      <c r="G42" s="52"/>
      <c r="H42" s="54"/>
      <c r="I42" s="52"/>
      <c r="J42" s="54"/>
      <c r="K42" s="52"/>
      <c r="L42" s="52"/>
      <c r="M42" s="13"/>
      <c r="N42" s="2"/>
      <c r="O42" s="2"/>
      <c r="P42" s="2"/>
      <c r="Q42" s="2"/>
    </row>
    <row r="43" thickTop="1">
      <c r="A43" s="10"/>
      <c r="B43" s="41">
        <v>3</v>
      </c>
      <c r="C43" s="42" t="s">
        <v>95</v>
      </c>
      <c r="D43" s="42" t="s">
        <v>105</v>
      </c>
      <c r="E43" s="42" t="s">
        <v>97</v>
      </c>
      <c r="F43" s="42" t="s">
        <v>10</v>
      </c>
      <c r="G43" s="43" t="s">
        <v>98</v>
      </c>
      <c r="H43" s="55">
        <v>145.77199999999999</v>
      </c>
      <c r="I43" s="56">
        <v>0</v>
      </c>
      <c r="J43" s="57">
        <f>ROUND(H43*I43,2)</f>
        <v>0</v>
      </c>
      <c r="K43" s="58">
        <v>0.20999999999999999</v>
      </c>
      <c r="L43" s="59">
        <f>ROUND(J43*1.21,2)</f>
        <v>0</v>
      </c>
      <c r="M43" s="13"/>
      <c r="N43" s="2"/>
      <c r="O43" s="2"/>
      <c r="P43" s="2"/>
      <c r="Q43" s="33">
        <f>IF(ISNUMBER(K43),IF(H43&gt;0,IF(I43&gt;0,J43,0),0),0)</f>
        <v>0</v>
      </c>
      <c r="R43" s="9">
        <f>IF(ISNUMBER(K43)=FALSE,J43,0)</f>
        <v>0</v>
      </c>
    </row>
    <row r="44">
      <c r="A44" s="10"/>
      <c r="B44" s="49" t="s">
        <v>51</v>
      </c>
      <c r="C44" s="1"/>
      <c r="D44" s="1"/>
      <c r="E44" s="50" t="s">
        <v>106</v>
      </c>
      <c r="F44" s="1"/>
      <c r="G44" s="1"/>
      <c r="H44" s="40"/>
      <c r="I44" s="1"/>
      <c r="J44" s="40"/>
      <c r="K44" s="1"/>
      <c r="L44" s="1"/>
      <c r="M44" s="13"/>
      <c r="N44" s="2"/>
      <c r="O44" s="2"/>
      <c r="P44" s="2"/>
      <c r="Q44" s="2"/>
    </row>
    <row r="45">
      <c r="A45" s="10"/>
      <c r="B45" s="49" t="s">
        <v>53</v>
      </c>
      <c r="C45" s="1"/>
      <c r="D45" s="1"/>
      <c r="E45" s="50" t="s">
        <v>107</v>
      </c>
      <c r="F45" s="1"/>
      <c r="G45" s="1"/>
      <c r="H45" s="40"/>
      <c r="I45" s="1"/>
      <c r="J45" s="40"/>
      <c r="K45" s="1"/>
      <c r="L45" s="1"/>
      <c r="M45" s="13"/>
      <c r="N45" s="2"/>
      <c r="O45" s="2"/>
      <c r="P45" s="2"/>
      <c r="Q45" s="2"/>
    </row>
    <row r="46" thickBot="1">
      <c r="A46" s="10"/>
      <c r="B46" s="51" t="s">
        <v>54</v>
      </c>
      <c r="C46" s="52"/>
      <c r="D46" s="52"/>
      <c r="E46" s="53" t="s">
        <v>101</v>
      </c>
      <c r="F46" s="52"/>
      <c r="G46" s="52"/>
      <c r="H46" s="54"/>
      <c r="I46" s="52"/>
      <c r="J46" s="54"/>
      <c r="K46" s="52"/>
      <c r="L46" s="52"/>
      <c r="M46" s="13"/>
      <c r="N46" s="2"/>
      <c r="O46" s="2"/>
      <c r="P46" s="2"/>
      <c r="Q46" s="2"/>
    </row>
    <row r="47" thickTop="1">
      <c r="A47" s="10"/>
      <c r="B47" s="41">
        <v>4</v>
      </c>
      <c r="C47" s="42" t="s">
        <v>95</v>
      </c>
      <c r="D47" s="42" t="s">
        <v>108</v>
      </c>
      <c r="E47" s="42" t="s">
        <v>97</v>
      </c>
      <c r="F47" s="42" t="s">
        <v>10</v>
      </c>
      <c r="G47" s="43" t="s">
        <v>98</v>
      </c>
      <c r="H47" s="55">
        <v>22.5</v>
      </c>
      <c r="I47" s="56">
        <v>0</v>
      </c>
      <c r="J47" s="57">
        <f>ROUND(H47*I47,2)</f>
        <v>0</v>
      </c>
      <c r="K47" s="58">
        <v>0.20999999999999999</v>
      </c>
      <c r="L47" s="59">
        <f>ROUND(J47*1.21,2)</f>
        <v>0</v>
      </c>
      <c r="M47" s="13"/>
      <c r="N47" s="2"/>
      <c r="O47" s="2"/>
      <c r="P47" s="2"/>
      <c r="Q47" s="33">
        <f>IF(ISNUMBER(K47),IF(H47&gt;0,IF(I47&gt;0,J47,0),0),0)</f>
        <v>0</v>
      </c>
      <c r="R47" s="9">
        <f>IF(ISNUMBER(K47)=FALSE,J47,0)</f>
        <v>0</v>
      </c>
    </row>
    <row r="48">
      <c r="A48" s="10"/>
      <c r="B48" s="49" t="s">
        <v>51</v>
      </c>
      <c r="C48" s="1"/>
      <c r="D48" s="1"/>
      <c r="E48" s="50" t="s">
        <v>109</v>
      </c>
      <c r="F48" s="1"/>
      <c r="G48" s="1"/>
      <c r="H48" s="40"/>
      <c r="I48" s="1"/>
      <c r="J48" s="40"/>
      <c r="K48" s="1"/>
      <c r="L48" s="1"/>
      <c r="M48" s="13"/>
      <c r="N48" s="2"/>
      <c r="O48" s="2"/>
      <c r="P48" s="2"/>
      <c r="Q48" s="2"/>
    </row>
    <row r="49">
      <c r="A49" s="10"/>
      <c r="B49" s="49" t="s">
        <v>53</v>
      </c>
      <c r="C49" s="1"/>
      <c r="D49" s="1"/>
      <c r="E49" s="50" t="s">
        <v>110</v>
      </c>
      <c r="F49" s="1"/>
      <c r="G49" s="1"/>
      <c r="H49" s="40"/>
      <c r="I49" s="1"/>
      <c r="J49" s="40"/>
      <c r="K49" s="1"/>
      <c r="L49" s="1"/>
      <c r="M49" s="13"/>
      <c r="N49" s="2"/>
      <c r="O49" s="2"/>
      <c r="P49" s="2"/>
      <c r="Q49" s="2"/>
    </row>
    <row r="50" thickBot="1">
      <c r="A50" s="10"/>
      <c r="B50" s="51" t="s">
        <v>54</v>
      </c>
      <c r="C50" s="52"/>
      <c r="D50" s="52"/>
      <c r="E50" s="53" t="s">
        <v>101</v>
      </c>
      <c r="F50" s="52"/>
      <c r="G50" s="52"/>
      <c r="H50" s="54"/>
      <c r="I50" s="52"/>
      <c r="J50" s="54"/>
      <c r="K50" s="52"/>
      <c r="L50" s="52"/>
      <c r="M50" s="13"/>
      <c r="N50" s="2"/>
      <c r="O50" s="2"/>
      <c r="P50" s="2"/>
      <c r="Q50" s="2"/>
    </row>
    <row r="51" thickTop="1">
      <c r="A51" s="10"/>
      <c r="B51" s="41">
        <v>5</v>
      </c>
      <c r="C51" s="42" t="s">
        <v>95</v>
      </c>
      <c r="D51" s="42" t="s">
        <v>111</v>
      </c>
      <c r="E51" s="42" t="s">
        <v>97</v>
      </c>
      <c r="F51" s="42" t="s">
        <v>10</v>
      </c>
      <c r="G51" s="43" t="s">
        <v>98</v>
      </c>
      <c r="H51" s="55">
        <v>200.94200000000001</v>
      </c>
      <c r="I51" s="56">
        <v>0</v>
      </c>
      <c r="J51" s="57">
        <f>ROUND(H51*I51,2)</f>
        <v>0</v>
      </c>
      <c r="K51" s="58">
        <v>0.20999999999999999</v>
      </c>
      <c r="L51" s="59">
        <f>ROUND(J51*1.21,2)</f>
        <v>0</v>
      </c>
      <c r="M51" s="13"/>
      <c r="N51" s="2"/>
      <c r="O51" s="2"/>
      <c r="P51" s="2"/>
      <c r="Q51" s="33">
        <f>IF(ISNUMBER(K51),IF(H51&gt;0,IF(I51&gt;0,J51,0),0),0)</f>
        <v>0</v>
      </c>
      <c r="R51" s="9">
        <f>IF(ISNUMBER(K51)=FALSE,J51,0)</f>
        <v>0</v>
      </c>
    </row>
    <row r="52">
      <c r="A52" s="10"/>
      <c r="B52" s="49" t="s">
        <v>51</v>
      </c>
      <c r="C52" s="1"/>
      <c r="D52" s="1"/>
      <c r="E52" s="50" t="s">
        <v>112</v>
      </c>
      <c r="F52" s="1"/>
      <c r="G52" s="1"/>
      <c r="H52" s="40"/>
      <c r="I52" s="1"/>
      <c r="J52" s="40"/>
      <c r="K52" s="1"/>
      <c r="L52" s="1"/>
      <c r="M52" s="13"/>
      <c r="N52" s="2"/>
      <c r="O52" s="2"/>
      <c r="P52" s="2"/>
      <c r="Q52" s="2"/>
    </row>
    <row r="53">
      <c r="A53" s="10"/>
      <c r="B53" s="49" t="s">
        <v>53</v>
      </c>
      <c r="C53" s="1"/>
      <c r="D53" s="1"/>
      <c r="E53" s="50" t="s">
        <v>113</v>
      </c>
      <c r="F53" s="1"/>
      <c r="G53" s="1"/>
      <c r="H53" s="40"/>
      <c r="I53" s="1"/>
      <c r="J53" s="40"/>
      <c r="K53" s="1"/>
      <c r="L53" s="1"/>
      <c r="M53" s="13"/>
      <c r="N53" s="2"/>
      <c r="O53" s="2"/>
      <c r="P53" s="2"/>
      <c r="Q53" s="2"/>
    </row>
    <row r="54" thickBot="1">
      <c r="A54" s="10"/>
      <c r="B54" s="51" t="s">
        <v>54</v>
      </c>
      <c r="C54" s="52"/>
      <c r="D54" s="52"/>
      <c r="E54" s="53" t="s">
        <v>101</v>
      </c>
      <c r="F54" s="52"/>
      <c r="G54" s="52"/>
      <c r="H54" s="54"/>
      <c r="I54" s="52"/>
      <c r="J54" s="54"/>
      <c r="K54" s="52"/>
      <c r="L54" s="52"/>
      <c r="M54" s="13"/>
      <c r="N54" s="2"/>
      <c r="O54" s="2"/>
      <c r="P54" s="2"/>
      <c r="Q54" s="2"/>
    </row>
    <row r="55" thickTop="1">
      <c r="A55" s="10"/>
      <c r="B55" s="41">
        <v>6</v>
      </c>
      <c r="C55" s="42" t="s">
        <v>95</v>
      </c>
      <c r="D55" s="42" t="s">
        <v>114</v>
      </c>
      <c r="E55" s="42" t="s">
        <v>97</v>
      </c>
      <c r="F55" s="42" t="s">
        <v>10</v>
      </c>
      <c r="G55" s="43" t="s">
        <v>98</v>
      </c>
      <c r="H55" s="55">
        <v>1096.1279999999999</v>
      </c>
      <c r="I55" s="56">
        <v>0</v>
      </c>
      <c r="J55" s="57">
        <f>ROUND(H55*I55,2)</f>
        <v>0</v>
      </c>
      <c r="K55" s="58">
        <v>0.20999999999999999</v>
      </c>
      <c r="L55" s="59">
        <f>ROUND(J55*1.21,2)</f>
        <v>0</v>
      </c>
      <c r="M55" s="13"/>
      <c r="N55" s="2"/>
      <c r="O55" s="2"/>
      <c r="P55" s="2"/>
      <c r="Q55" s="33">
        <f>IF(ISNUMBER(K55),IF(H55&gt;0,IF(I55&gt;0,J55,0),0),0)</f>
        <v>0</v>
      </c>
      <c r="R55" s="9">
        <f>IF(ISNUMBER(K55)=FALSE,J55,0)</f>
        <v>0</v>
      </c>
    </row>
    <row r="56">
      <c r="A56" s="10"/>
      <c r="B56" s="49" t="s">
        <v>51</v>
      </c>
      <c r="C56" s="1"/>
      <c r="D56" s="1"/>
      <c r="E56" s="50" t="s">
        <v>115</v>
      </c>
      <c r="F56" s="1"/>
      <c r="G56" s="1"/>
      <c r="H56" s="40"/>
      <c r="I56" s="1"/>
      <c r="J56" s="40"/>
      <c r="K56" s="1"/>
      <c r="L56" s="1"/>
      <c r="M56" s="13"/>
      <c r="N56" s="2"/>
      <c r="O56" s="2"/>
      <c r="P56" s="2"/>
      <c r="Q56" s="2"/>
    </row>
    <row r="57">
      <c r="A57" s="10"/>
      <c r="B57" s="49" t="s">
        <v>53</v>
      </c>
      <c r="C57" s="1"/>
      <c r="D57" s="1"/>
      <c r="E57" s="50" t="s">
        <v>116</v>
      </c>
      <c r="F57" s="1"/>
      <c r="G57" s="1"/>
      <c r="H57" s="40"/>
      <c r="I57" s="1"/>
      <c r="J57" s="40"/>
      <c r="K57" s="1"/>
      <c r="L57" s="1"/>
      <c r="M57" s="13"/>
      <c r="N57" s="2"/>
      <c r="O57" s="2"/>
      <c r="P57" s="2"/>
      <c r="Q57" s="2"/>
    </row>
    <row r="58" thickBot="1">
      <c r="A58" s="10"/>
      <c r="B58" s="51" t="s">
        <v>54</v>
      </c>
      <c r="C58" s="52"/>
      <c r="D58" s="52"/>
      <c r="E58" s="53" t="s">
        <v>101</v>
      </c>
      <c r="F58" s="52"/>
      <c r="G58" s="52"/>
      <c r="H58" s="54"/>
      <c r="I58" s="52"/>
      <c r="J58" s="54"/>
      <c r="K58" s="52"/>
      <c r="L58" s="52"/>
      <c r="M58" s="13"/>
      <c r="N58" s="2"/>
      <c r="O58" s="2"/>
      <c r="P58" s="2"/>
      <c r="Q58" s="2"/>
    </row>
    <row r="59" thickTop="1">
      <c r="A59" s="10"/>
      <c r="B59" s="41">
        <v>7</v>
      </c>
      <c r="C59" s="42" t="s">
        <v>95</v>
      </c>
      <c r="D59" s="42" t="s">
        <v>117</v>
      </c>
      <c r="E59" s="42" t="s">
        <v>97</v>
      </c>
      <c r="F59" s="42" t="s">
        <v>10</v>
      </c>
      <c r="G59" s="43" t="s">
        <v>98</v>
      </c>
      <c r="H59" s="55">
        <v>1.7410000000000001</v>
      </c>
      <c r="I59" s="56">
        <v>0</v>
      </c>
      <c r="J59" s="57">
        <f>ROUND(H59*I59,2)</f>
        <v>0</v>
      </c>
      <c r="K59" s="58">
        <v>0.20999999999999999</v>
      </c>
      <c r="L59" s="59">
        <f>ROUND(J59*1.21,2)</f>
        <v>0</v>
      </c>
      <c r="M59" s="13"/>
      <c r="N59" s="2"/>
      <c r="O59" s="2"/>
      <c r="P59" s="2"/>
      <c r="Q59" s="33">
        <f>IF(ISNUMBER(K59),IF(H59&gt;0,IF(I59&gt;0,J59,0),0),0)</f>
        <v>0</v>
      </c>
      <c r="R59" s="9">
        <f>IF(ISNUMBER(K59)=FALSE,J59,0)</f>
        <v>0</v>
      </c>
    </row>
    <row r="60">
      <c r="A60" s="10"/>
      <c r="B60" s="49" t="s">
        <v>51</v>
      </c>
      <c r="C60" s="1"/>
      <c r="D60" s="1"/>
      <c r="E60" s="50" t="s">
        <v>118</v>
      </c>
      <c r="F60" s="1"/>
      <c r="G60" s="1"/>
      <c r="H60" s="40"/>
      <c r="I60" s="1"/>
      <c r="J60" s="40"/>
      <c r="K60" s="1"/>
      <c r="L60" s="1"/>
      <c r="M60" s="13"/>
      <c r="N60" s="2"/>
      <c r="O60" s="2"/>
      <c r="P60" s="2"/>
      <c r="Q60" s="2"/>
    </row>
    <row r="61">
      <c r="A61" s="10"/>
      <c r="B61" s="49" t="s">
        <v>53</v>
      </c>
      <c r="C61" s="1"/>
      <c r="D61" s="1"/>
      <c r="E61" s="50" t="s">
        <v>119</v>
      </c>
      <c r="F61" s="1"/>
      <c r="G61" s="1"/>
      <c r="H61" s="40"/>
      <c r="I61" s="1"/>
      <c r="J61" s="40"/>
      <c r="K61" s="1"/>
      <c r="L61" s="1"/>
      <c r="M61" s="13"/>
      <c r="N61" s="2"/>
      <c r="O61" s="2"/>
      <c r="P61" s="2"/>
      <c r="Q61" s="2"/>
    </row>
    <row r="62" thickBot="1">
      <c r="A62" s="10"/>
      <c r="B62" s="51" t="s">
        <v>54</v>
      </c>
      <c r="C62" s="52"/>
      <c r="D62" s="52"/>
      <c r="E62" s="53" t="s">
        <v>101</v>
      </c>
      <c r="F62" s="52"/>
      <c r="G62" s="52"/>
      <c r="H62" s="54"/>
      <c r="I62" s="52"/>
      <c r="J62" s="54"/>
      <c r="K62" s="52"/>
      <c r="L62" s="52"/>
      <c r="M62" s="13"/>
      <c r="N62" s="2"/>
      <c r="O62" s="2"/>
      <c r="P62" s="2"/>
      <c r="Q62" s="2"/>
    </row>
    <row r="63" thickTop="1">
      <c r="A63" s="10"/>
      <c r="B63" s="41">
        <v>8</v>
      </c>
      <c r="C63" s="42" t="s">
        <v>120</v>
      </c>
      <c r="D63" s="42"/>
      <c r="E63" s="42" t="s">
        <v>121</v>
      </c>
      <c r="F63" s="42" t="s">
        <v>10</v>
      </c>
      <c r="G63" s="43" t="s">
        <v>122</v>
      </c>
      <c r="H63" s="55">
        <v>19.884</v>
      </c>
      <c r="I63" s="56">
        <v>0</v>
      </c>
      <c r="J63" s="57">
        <f>ROUND(H63*I63,2)</f>
        <v>0</v>
      </c>
      <c r="K63" s="58">
        <v>0.20999999999999999</v>
      </c>
      <c r="L63" s="59">
        <f>ROUND(J63*1.21,2)</f>
        <v>0</v>
      </c>
      <c r="M63" s="13"/>
      <c r="N63" s="2"/>
      <c r="O63" s="2"/>
      <c r="P63" s="2"/>
      <c r="Q63" s="33">
        <f>IF(ISNUMBER(K63),IF(H63&gt;0,IF(I63&gt;0,J63,0),0),0)</f>
        <v>0</v>
      </c>
      <c r="R63" s="9">
        <f>IF(ISNUMBER(K63)=FALSE,J63,0)</f>
        <v>0</v>
      </c>
    </row>
    <row r="64">
      <c r="A64" s="10"/>
      <c r="B64" s="49" t="s">
        <v>51</v>
      </c>
      <c r="C64" s="1"/>
      <c r="D64" s="1"/>
      <c r="E64" s="50" t="s">
        <v>10</v>
      </c>
      <c r="F64" s="1"/>
      <c r="G64" s="1"/>
      <c r="H64" s="40"/>
      <c r="I64" s="1"/>
      <c r="J64" s="40"/>
      <c r="K64" s="1"/>
      <c r="L64" s="1"/>
      <c r="M64" s="13"/>
      <c r="N64" s="2"/>
      <c r="O64" s="2"/>
      <c r="P64" s="2"/>
      <c r="Q64" s="2"/>
    </row>
    <row r="65">
      <c r="A65" s="10"/>
      <c r="B65" s="49" t="s">
        <v>53</v>
      </c>
      <c r="C65" s="1"/>
      <c r="D65" s="1"/>
      <c r="E65" s="50" t="s">
        <v>123</v>
      </c>
      <c r="F65" s="1"/>
      <c r="G65" s="1"/>
      <c r="H65" s="40"/>
      <c r="I65" s="1"/>
      <c r="J65" s="40"/>
      <c r="K65" s="1"/>
      <c r="L65" s="1"/>
      <c r="M65" s="13"/>
      <c r="N65" s="2"/>
      <c r="O65" s="2"/>
      <c r="P65" s="2"/>
      <c r="Q65" s="2"/>
    </row>
    <row r="66" thickBot="1">
      <c r="A66" s="10"/>
      <c r="B66" s="51" t="s">
        <v>54</v>
      </c>
      <c r="C66" s="52"/>
      <c r="D66" s="52"/>
      <c r="E66" s="53" t="s">
        <v>124</v>
      </c>
      <c r="F66" s="52"/>
      <c r="G66" s="52"/>
      <c r="H66" s="54"/>
      <c r="I66" s="52"/>
      <c r="J66" s="54"/>
      <c r="K66" s="52"/>
      <c r="L66" s="52"/>
      <c r="M66" s="13"/>
      <c r="N66" s="2"/>
      <c r="O66" s="2"/>
      <c r="P66" s="2"/>
      <c r="Q66" s="2"/>
    </row>
    <row r="67" thickTop="1" thickBot="1" ht="25" customHeight="1">
      <c r="A67" s="10"/>
      <c r="B67" s="1"/>
      <c r="C67" s="60">
        <v>0</v>
      </c>
      <c r="D67" s="1"/>
      <c r="E67" s="61" t="s">
        <v>38</v>
      </c>
      <c r="F67" s="1"/>
      <c r="G67" s="62" t="s">
        <v>74</v>
      </c>
      <c r="H67" s="63">
        <f>J35+J39+J43+J47+J51+J55+J59+J63</f>
        <v>0</v>
      </c>
      <c r="I67" s="62" t="s">
        <v>75</v>
      </c>
      <c r="J67" s="64">
        <f>(L67-H67)</f>
        <v>0</v>
      </c>
      <c r="K67" s="62" t="s">
        <v>76</v>
      </c>
      <c r="L67" s="65">
        <f>ROUND((J35+J39+J43+J47+J51+J55+J59+J63)*1.21,2)</f>
        <v>0</v>
      </c>
      <c r="M67" s="13"/>
      <c r="N67" s="2"/>
      <c r="O67" s="2"/>
      <c r="P67" s="2"/>
      <c r="Q67" s="33">
        <f>0+Q35+Q39+Q43+Q47+Q51+Q55+Q59+Q63</f>
        <v>0</v>
      </c>
      <c r="R67" s="9">
        <f>0+R35+R39+R43+R47+R51+R55+R59+R63</f>
        <v>0</v>
      </c>
      <c r="S67" s="66">
        <f>Q67*(1+J67)+R67</f>
        <v>0</v>
      </c>
    </row>
    <row r="68" thickTop="1" thickBot="1" ht="25" customHeight="1">
      <c r="A68" s="10"/>
      <c r="B68" s="67"/>
      <c r="C68" s="67"/>
      <c r="D68" s="67"/>
      <c r="E68" s="67"/>
      <c r="F68" s="67"/>
      <c r="G68" s="68" t="s">
        <v>77</v>
      </c>
      <c r="H68" s="69">
        <f>0+J35+J39+J43+J47+J51+J55+J59+J63</f>
        <v>0</v>
      </c>
      <c r="I68" s="68" t="s">
        <v>78</v>
      </c>
      <c r="J68" s="70">
        <f>0+J67</f>
        <v>0</v>
      </c>
      <c r="K68" s="68" t="s">
        <v>79</v>
      </c>
      <c r="L68" s="71">
        <f>0+L67</f>
        <v>0</v>
      </c>
      <c r="M68" s="13"/>
      <c r="N68" s="2"/>
      <c r="O68" s="2"/>
      <c r="P68" s="2"/>
      <c r="Q68" s="2"/>
    </row>
    <row r="69" ht="40" customHeight="1">
      <c r="A69" s="10"/>
      <c r="B69" s="76" t="s">
        <v>125</v>
      </c>
      <c r="C69" s="1"/>
      <c r="D69" s="1"/>
      <c r="E69" s="1"/>
      <c r="F69" s="1"/>
      <c r="G69" s="1"/>
      <c r="H69" s="40"/>
      <c r="I69" s="1"/>
      <c r="J69" s="40"/>
      <c r="K69" s="1"/>
      <c r="L69" s="1"/>
      <c r="M69" s="13"/>
      <c r="N69" s="2"/>
      <c r="O69" s="2"/>
      <c r="P69" s="2"/>
      <c r="Q69" s="2"/>
    </row>
    <row r="70">
      <c r="A70" s="10"/>
      <c r="B70" s="41">
        <v>9</v>
      </c>
      <c r="C70" s="42" t="s">
        <v>126</v>
      </c>
      <c r="D70" s="42"/>
      <c r="E70" s="42" t="s">
        <v>127</v>
      </c>
      <c r="F70" s="42" t="s">
        <v>10</v>
      </c>
      <c r="G70" s="43" t="s">
        <v>128</v>
      </c>
      <c r="H70" s="44">
        <v>179</v>
      </c>
      <c r="I70" s="45">
        <v>0</v>
      </c>
      <c r="J70" s="46">
        <f>ROUND(H70*I70,2)</f>
        <v>0</v>
      </c>
      <c r="K70" s="47">
        <v>0.20999999999999999</v>
      </c>
      <c r="L70" s="48">
        <f>ROUND(J70*1.21,2)</f>
        <v>0</v>
      </c>
      <c r="M70" s="13"/>
      <c r="N70" s="2"/>
      <c r="O70" s="2"/>
      <c r="P70" s="2"/>
      <c r="Q70" s="33">
        <f>IF(ISNUMBER(K70),IF(H70&gt;0,IF(I70&gt;0,J70,0),0),0)</f>
        <v>0</v>
      </c>
      <c r="R70" s="9">
        <f>IF(ISNUMBER(K70)=FALSE,J70,0)</f>
        <v>0</v>
      </c>
    </row>
    <row r="71">
      <c r="A71" s="10"/>
      <c r="B71" s="49" t="s">
        <v>51</v>
      </c>
      <c r="C71" s="1"/>
      <c r="D71" s="1"/>
      <c r="E71" s="50" t="s">
        <v>129</v>
      </c>
      <c r="F71" s="1"/>
      <c r="G71" s="1"/>
      <c r="H71" s="40"/>
      <c r="I71" s="1"/>
      <c r="J71" s="40"/>
      <c r="K71" s="1"/>
      <c r="L71" s="1"/>
      <c r="M71" s="13"/>
      <c r="N71" s="2"/>
      <c r="O71" s="2"/>
      <c r="P71" s="2"/>
      <c r="Q71" s="2"/>
    </row>
    <row r="72">
      <c r="A72" s="10"/>
      <c r="B72" s="49" t="s">
        <v>53</v>
      </c>
      <c r="C72" s="1"/>
      <c r="D72" s="1"/>
      <c r="E72" s="50" t="s">
        <v>130</v>
      </c>
      <c r="F72" s="1"/>
      <c r="G72" s="1"/>
      <c r="H72" s="40"/>
      <c r="I72" s="1"/>
      <c r="J72" s="40"/>
      <c r="K72" s="1"/>
      <c r="L72" s="1"/>
      <c r="M72" s="13"/>
      <c r="N72" s="2"/>
      <c r="O72" s="2"/>
      <c r="P72" s="2"/>
      <c r="Q72" s="2"/>
    </row>
    <row r="73" thickBot="1">
      <c r="A73" s="10"/>
      <c r="B73" s="51" t="s">
        <v>54</v>
      </c>
      <c r="C73" s="52"/>
      <c r="D73" s="52"/>
      <c r="E73" s="53" t="s">
        <v>131</v>
      </c>
      <c r="F73" s="52"/>
      <c r="G73" s="52"/>
      <c r="H73" s="54"/>
      <c r="I73" s="52"/>
      <c r="J73" s="54"/>
      <c r="K73" s="52"/>
      <c r="L73" s="52"/>
      <c r="M73" s="13"/>
      <c r="N73" s="2"/>
      <c r="O73" s="2"/>
      <c r="P73" s="2"/>
      <c r="Q73" s="2"/>
    </row>
    <row r="74" thickTop="1">
      <c r="A74" s="10"/>
      <c r="B74" s="41">
        <v>10</v>
      </c>
      <c r="C74" s="42" t="s">
        <v>132</v>
      </c>
      <c r="D74" s="42"/>
      <c r="E74" s="42" t="s">
        <v>133</v>
      </c>
      <c r="F74" s="42" t="s">
        <v>10</v>
      </c>
      <c r="G74" s="43" t="s">
        <v>62</v>
      </c>
      <c r="H74" s="55">
        <v>22</v>
      </c>
      <c r="I74" s="56">
        <v>0</v>
      </c>
      <c r="J74" s="57">
        <f>ROUND(H74*I74,2)</f>
        <v>0</v>
      </c>
      <c r="K74" s="58">
        <v>0.20999999999999999</v>
      </c>
      <c r="L74" s="59">
        <f>ROUND(J74*1.21,2)</f>
        <v>0</v>
      </c>
      <c r="M74" s="13"/>
      <c r="N74" s="2"/>
      <c r="O74" s="2"/>
      <c r="P74" s="2"/>
      <c r="Q74" s="33">
        <f>IF(ISNUMBER(K74),IF(H74&gt;0,IF(I74&gt;0,J74,0),0),0)</f>
        <v>0</v>
      </c>
      <c r="R74" s="9">
        <f>IF(ISNUMBER(K74)=FALSE,J74,0)</f>
        <v>0</v>
      </c>
    </row>
    <row r="75">
      <c r="A75" s="10"/>
      <c r="B75" s="49" t="s">
        <v>51</v>
      </c>
      <c r="C75" s="1"/>
      <c r="D75" s="1"/>
      <c r="E75" s="50" t="s">
        <v>134</v>
      </c>
      <c r="F75" s="1"/>
      <c r="G75" s="1"/>
      <c r="H75" s="40"/>
      <c r="I75" s="1"/>
      <c r="J75" s="40"/>
      <c r="K75" s="1"/>
      <c r="L75" s="1"/>
      <c r="M75" s="13"/>
      <c r="N75" s="2"/>
      <c r="O75" s="2"/>
      <c r="P75" s="2"/>
      <c r="Q75" s="2"/>
    </row>
    <row r="76">
      <c r="A76" s="10"/>
      <c r="B76" s="49" t="s">
        <v>53</v>
      </c>
      <c r="C76" s="1"/>
      <c r="D76" s="1"/>
      <c r="E76" s="50" t="s">
        <v>135</v>
      </c>
      <c r="F76" s="1"/>
      <c r="G76" s="1"/>
      <c r="H76" s="40"/>
      <c r="I76" s="1"/>
      <c r="J76" s="40"/>
      <c r="K76" s="1"/>
      <c r="L76" s="1"/>
      <c r="M76" s="13"/>
      <c r="N76" s="2"/>
      <c r="O76" s="2"/>
      <c r="P76" s="2"/>
      <c r="Q76" s="2"/>
    </row>
    <row r="77" thickBot="1">
      <c r="A77" s="10"/>
      <c r="B77" s="51" t="s">
        <v>54</v>
      </c>
      <c r="C77" s="52"/>
      <c r="D77" s="52"/>
      <c r="E77" s="53" t="s">
        <v>136</v>
      </c>
      <c r="F77" s="52"/>
      <c r="G77" s="52"/>
      <c r="H77" s="54"/>
      <c r="I77" s="52"/>
      <c r="J77" s="54"/>
      <c r="K77" s="52"/>
      <c r="L77" s="52"/>
      <c r="M77" s="13"/>
      <c r="N77" s="2"/>
      <c r="O77" s="2"/>
      <c r="P77" s="2"/>
      <c r="Q77" s="2"/>
    </row>
    <row r="78" thickTop="1">
      <c r="A78" s="10"/>
      <c r="B78" s="41">
        <v>11</v>
      </c>
      <c r="C78" s="42" t="s">
        <v>137</v>
      </c>
      <c r="D78" s="42"/>
      <c r="E78" s="42" t="s">
        <v>138</v>
      </c>
      <c r="F78" s="42" t="s">
        <v>10</v>
      </c>
      <c r="G78" s="43" t="s">
        <v>122</v>
      </c>
      <c r="H78" s="55">
        <v>4.5</v>
      </c>
      <c r="I78" s="56">
        <v>0</v>
      </c>
      <c r="J78" s="57">
        <f>ROUND(H78*I78,2)</f>
        <v>0</v>
      </c>
      <c r="K78" s="58">
        <v>0.20999999999999999</v>
      </c>
      <c r="L78" s="59">
        <f>ROUND(J78*1.21,2)</f>
        <v>0</v>
      </c>
      <c r="M78" s="13"/>
      <c r="N78" s="2"/>
      <c r="O78" s="2"/>
      <c r="P78" s="2"/>
      <c r="Q78" s="33">
        <f>IF(ISNUMBER(K78),IF(H78&gt;0,IF(I78&gt;0,J78,0),0),0)</f>
        <v>0</v>
      </c>
      <c r="R78" s="9">
        <f>IF(ISNUMBER(K78)=FALSE,J78,0)</f>
        <v>0</v>
      </c>
    </row>
    <row r="79">
      <c r="A79" s="10"/>
      <c r="B79" s="49" t="s">
        <v>51</v>
      </c>
      <c r="C79" s="1"/>
      <c r="D79" s="1"/>
      <c r="E79" s="50" t="s">
        <v>139</v>
      </c>
      <c r="F79" s="1"/>
      <c r="G79" s="1"/>
      <c r="H79" s="40"/>
      <c r="I79" s="1"/>
      <c r="J79" s="40"/>
      <c r="K79" s="1"/>
      <c r="L79" s="1"/>
      <c r="M79" s="13"/>
      <c r="N79" s="2"/>
      <c r="O79" s="2"/>
      <c r="P79" s="2"/>
      <c r="Q79" s="2"/>
    </row>
    <row r="80">
      <c r="A80" s="10"/>
      <c r="B80" s="49" t="s">
        <v>53</v>
      </c>
      <c r="C80" s="1"/>
      <c r="D80" s="1"/>
      <c r="E80" s="50" t="s">
        <v>140</v>
      </c>
      <c r="F80" s="1"/>
      <c r="G80" s="1"/>
      <c r="H80" s="40"/>
      <c r="I80" s="1"/>
      <c r="J80" s="40"/>
      <c r="K80" s="1"/>
      <c r="L80" s="1"/>
      <c r="M80" s="13"/>
      <c r="N80" s="2"/>
      <c r="O80" s="2"/>
      <c r="P80" s="2"/>
      <c r="Q80" s="2"/>
    </row>
    <row r="81" thickBot="1">
      <c r="A81" s="10"/>
      <c r="B81" s="51" t="s">
        <v>54</v>
      </c>
      <c r="C81" s="52"/>
      <c r="D81" s="52"/>
      <c r="E81" s="53" t="s">
        <v>141</v>
      </c>
      <c r="F81" s="52"/>
      <c r="G81" s="52"/>
      <c r="H81" s="54"/>
      <c r="I81" s="52"/>
      <c r="J81" s="54"/>
      <c r="K81" s="52"/>
      <c r="L81" s="52"/>
      <c r="M81" s="13"/>
      <c r="N81" s="2"/>
      <c r="O81" s="2"/>
      <c r="P81" s="2"/>
      <c r="Q81" s="2"/>
    </row>
    <row r="82" thickTop="1">
      <c r="A82" s="10"/>
      <c r="B82" s="41">
        <v>12</v>
      </c>
      <c r="C82" s="42" t="s">
        <v>142</v>
      </c>
      <c r="D82" s="42"/>
      <c r="E82" s="42" t="s">
        <v>143</v>
      </c>
      <c r="F82" s="42" t="s">
        <v>10</v>
      </c>
      <c r="G82" s="43" t="s">
        <v>122</v>
      </c>
      <c r="H82" s="55">
        <v>66.260000000000005</v>
      </c>
      <c r="I82" s="56">
        <v>0</v>
      </c>
      <c r="J82" s="57">
        <f>ROUND(H82*I82,2)</f>
        <v>0</v>
      </c>
      <c r="K82" s="58">
        <v>0.20999999999999999</v>
      </c>
      <c r="L82" s="59">
        <f>ROUND(J82*1.21,2)</f>
        <v>0</v>
      </c>
      <c r="M82" s="13"/>
      <c r="N82" s="2"/>
      <c r="O82" s="2"/>
      <c r="P82" s="2"/>
      <c r="Q82" s="33">
        <f>IF(ISNUMBER(K82),IF(H82&gt;0,IF(I82&gt;0,J82,0),0),0)</f>
        <v>0</v>
      </c>
      <c r="R82" s="9">
        <f>IF(ISNUMBER(K82)=FALSE,J82,0)</f>
        <v>0</v>
      </c>
    </row>
    <row r="83">
      <c r="A83" s="10"/>
      <c r="B83" s="49" t="s">
        <v>51</v>
      </c>
      <c r="C83" s="1"/>
      <c r="D83" s="1"/>
      <c r="E83" s="50" t="s">
        <v>144</v>
      </c>
      <c r="F83" s="1"/>
      <c r="G83" s="1"/>
      <c r="H83" s="40"/>
      <c r="I83" s="1"/>
      <c r="J83" s="40"/>
      <c r="K83" s="1"/>
      <c r="L83" s="1"/>
      <c r="M83" s="13"/>
      <c r="N83" s="2"/>
      <c r="O83" s="2"/>
      <c r="P83" s="2"/>
      <c r="Q83" s="2"/>
    </row>
    <row r="84">
      <c r="A84" s="10"/>
      <c r="B84" s="49" t="s">
        <v>53</v>
      </c>
      <c r="C84" s="1"/>
      <c r="D84" s="1"/>
      <c r="E84" s="50" t="s">
        <v>145</v>
      </c>
      <c r="F84" s="1"/>
      <c r="G84" s="1"/>
      <c r="H84" s="40"/>
      <c r="I84" s="1"/>
      <c r="J84" s="40"/>
      <c r="K84" s="1"/>
      <c r="L84" s="1"/>
      <c r="M84" s="13"/>
      <c r="N84" s="2"/>
      <c r="O84" s="2"/>
      <c r="P84" s="2"/>
      <c r="Q84" s="2"/>
    </row>
    <row r="85" thickBot="1">
      <c r="A85" s="10"/>
      <c r="B85" s="51" t="s">
        <v>54</v>
      </c>
      <c r="C85" s="52"/>
      <c r="D85" s="52"/>
      <c r="E85" s="53" t="s">
        <v>141</v>
      </c>
      <c r="F85" s="52"/>
      <c r="G85" s="52"/>
      <c r="H85" s="54"/>
      <c r="I85" s="52"/>
      <c r="J85" s="54"/>
      <c r="K85" s="52"/>
      <c r="L85" s="52"/>
      <c r="M85" s="13"/>
      <c r="N85" s="2"/>
      <c r="O85" s="2"/>
      <c r="P85" s="2"/>
      <c r="Q85" s="2"/>
    </row>
    <row r="86" thickTop="1">
      <c r="A86" s="10"/>
      <c r="B86" s="41">
        <v>13</v>
      </c>
      <c r="C86" s="42" t="s">
        <v>146</v>
      </c>
      <c r="D86" s="42"/>
      <c r="E86" s="42" t="s">
        <v>147</v>
      </c>
      <c r="F86" s="42" t="s">
        <v>10</v>
      </c>
      <c r="G86" s="43" t="s">
        <v>122</v>
      </c>
      <c r="H86" s="55">
        <v>24</v>
      </c>
      <c r="I86" s="56">
        <v>0</v>
      </c>
      <c r="J86" s="57">
        <f>ROUND(H86*I86,2)</f>
        <v>0</v>
      </c>
      <c r="K86" s="58">
        <v>0.20999999999999999</v>
      </c>
      <c r="L86" s="59">
        <f>ROUND(J86*1.21,2)</f>
        <v>0</v>
      </c>
      <c r="M86" s="13"/>
      <c r="N86" s="2"/>
      <c r="O86" s="2"/>
      <c r="P86" s="2"/>
      <c r="Q86" s="33">
        <f>IF(ISNUMBER(K86),IF(H86&gt;0,IF(I86&gt;0,J86,0),0),0)</f>
        <v>0</v>
      </c>
      <c r="R86" s="9">
        <f>IF(ISNUMBER(K86)=FALSE,J86,0)</f>
        <v>0</v>
      </c>
    </row>
    <row r="87">
      <c r="A87" s="10"/>
      <c r="B87" s="49" t="s">
        <v>51</v>
      </c>
      <c r="C87" s="1"/>
      <c r="D87" s="1"/>
      <c r="E87" s="50" t="s">
        <v>139</v>
      </c>
      <c r="F87" s="1"/>
      <c r="G87" s="1"/>
      <c r="H87" s="40"/>
      <c r="I87" s="1"/>
      <c r="J87" s="40"/>
      <c r="K87" s="1"/>
      <c r="L87" s="1"/>
      <c r="M87" s="13"/>
      <c r="N87" s="2"/>
      <c r="O87" s="2"/>
      <c r="P87" s="2"/>
      <c r="Q87" s="2"/>
    </row>
    <row r="88">
      <c r="A88" s="10"/>
      <c r="B88" s="49" t="s">
        <v>53</v>
      </c>
      <c r="C88" s="1"/>
      <c r="D88" s="1"/>
      <c r="E88" s="50" t="s">
        <v>148</v>
      </c>
      <c r="F88" s="1"/>
      <c r="G88" s="1"/>
      <c r="H88" s="40"/>
      <c r="I88" s="1"/>
      <c r="J88" s="40"/>
      <c r="K88" s="1"/>
      <c r="L88" s="1"/>
      <c r="M88" s="13"/>
      <c r="N88" s="2"/>
      <c r="O88" s="2"/>
      <c r="P88" s="2"/>
      <c r="Q88" s="2"/>
    </row>
    <row r="89" thickBot="1">
      <c r="A89" s="10"/>
      <c r="B89" s="51" t="s">
        <v>54</v>
      </c>
      <c r="C89" s="52"/>
      <c r="D89" s="52"/>
      <c r="E89" s="53" t="s">
        <v>141</v>
      </c>
      <c r="F89" s="52"/>
      <c r="G89" s="52"/>
      <c r="H89" s="54"/>
      <c r="I89" s="52"/>
      <c r="J89" s="54"/>
      <c r="K89" s="52"/>
      <c r="L89" s="52"/>
      <c r="M89" s="13"/>
      <c r="N89" s="2"/>
      <c r="O89" s="2"/>
      <c r="P89" s="2"/>
      <c r="Q89" s="2"/>
    </row>
    <row r="90" thickTop="1">
      <c r="A90" s="10"/>
      <c r="B90" s="41">
        <v>14</v>
      </c>
      <c r="C90" s="42" t="s">
        <v>149</v>
      </c>
      <c r="D90" s="42"/>
      <c r="E90" s="42" t="s">
        <v>150</v>
      </c>
      <c r="F90" s="42" t="s">
        <v>10</v>
      </c>
      <c r="G90" s="43" t="s">
        <v>151</v>
      </c>
      <c r="H90" s="55">
        <v>100</v>
      </c>
      <c r="I90" s="56">
        <v>0</v>
      </c>
      <c r="J90" s="57">
        <f>ROUND(H90*I90,2)</f>
        <v>0</v>
      </c>
      <c r="K90" s="58">
        <v>0.20999999999999999</v>
      </c>
      <c r="L90" s="59">
        <f>ROUND(J90*1.21,2)</f>
        <v>0</v>
      </c>
      <c r="M90" s="13"/>
      <c r="N90" s="2"/>
      <c r="O90" s="2"/>
      <c r="P90" s="2"/>
      <c r="Q90" s="33">
        <f>IF(ISNUMBER(K90),IF(H90&gt;0,IF(I90&gt;0,J90,0),0),0)</f>
        <v>0</v>
      </c>
      <c r="R90" s="9">
        <f>IF(ISNUMBER(K90)=FALSE,J90,0)</f>
        <v>0</v>
      </c>
    </row>
    <row r="91">
      <c r="A91" s="10"/>
      <c r="B91" s="49" t="s">
        <v>51</v>
      </c>
      <c r="C91" s="1"/>
      <c r="D91" s="1"/>
      <c r="E91" s="50" t="s">
        <v>152</v>
      </c>
      <c r="F91" s="1"/>
      <c r="G91" s="1"/>
      <c r="H91" s="40"/>
      <c r="I91" s="1"/>
      <c r="J91" s="40"/>
      <c r="K91" s="1"/>
      <c r="L91" s="1"/>
      <c r="M91" s="13"/>
      <c r="N91" s="2"/>
      <c r="O91" s="2"/>
      <c r="P91" s="2"/>
      <c r="Q91" s="2"/>
    </row>
    <row r="92">
      <c r="A92" s="10"/>
      <c r="B92" s="49" t="s">
        <v>53</v>
      </c>
      <c r="C92" s="1"/>
      <c r="D92" s="1"/>
      <c r="E92" s="50" t="s">
        <v>153</v>
      </c>
      <c r="F92" s="1"/>
      <c r="G92" s="1"/>
      <c r="H92" s="40"/>
      <c r="I92" s="1"/>
      <c r="J92" s="40"/>
      <c r="K92" s="1"/>
      <c r="L92" s="1"/>
      <c r="M92" s="13"/>
      <c r="N92" s="2"/>
      <c r="O92" s="2"/>
      <c r="P92" s="2"/>
      <c r="Q92" s="2"/>
    </row>
    <row r="93" thickBot="1">
      <c r="A93" s="10"/>
      <c r="B93" s="51" t="s">
        <v>54</v>
      </c>
      <c r="C93" s="52"/>
      <c r="D93" s="52"/>
      <c r="E93" s="53" t="s">
        <v>141</v>
      </c>
      <c r="F93" s="52"/>
      <c r="G93" s="52"/>
      <c r="H93" s="54"/>
      <c r="I93" s="52"/>
      <c r="J93" s="54"/>
      <c r="K93" s="52"/>
      <c r="L93" s="52"/>
      <c r="M93" s="13"/>
      <c r="N93" s="2"/>
      <c r="O93" s="2"/>
      <c r="P93" s="2"/>
      <c r="Q93" s="2"/>
    </row>
    <row r="94" thickTop="1">
      <c r="A94" s="10"/>
      <c r="B94" s="41">
        <v>15</v>
      </c>
      <c r="C94" s="42" t="s">
        <v>154</v>
      </c>
      <c r="D94" s="42"/>
      <c r="E94" s="42" t="s">
        <v>155</v>
      </c>
      <c r="F94" s="42" t="s">
        <v>10</v>
      </c>
      <c r="G94" s="43" t="s">
        <v>122</v>
      </c>
      <c r="H94" s="55">
        <v>53</v>
      </c>
      <c r="I94" s="56">
        <v>0</v>
      </c>
      <c r="J94" s="57">
        <f>ROUND(H94*I94,2)</f>
        <v>0</v>
      </c>
      <c r="K94" s="58">
        <v>0.20999999999999999</v>
      </c>
      <c r="L94" s="59">
        <f>ROUND(J94*1.21,2)</f>
        <v>0</v>
      </c>
      <c r="M94" s="13"/>
      <c r="N94" s="2"/>
      <c r="O94" s="2"/>
      <c r="P94" s="2"/>
      <c r="Q94" s="33">
        <f>IF(ISNUMBER(K94),IF(H94&gt;0,IF(I94&gt;0,J94,0),0),0)</f>
        <v>0</v>
      </c>
      <c r="R94" s="9">
        <f>IF(ISNUMBER(K94)=FALSE,J94,0)</f>
        <v>0</v>
      </c>
    </row>
    <row r="95">
      <c r="A95" s="10"/>
      <c r="B95" s="49" t="s">
        <v>51</v>
      </c>
      <c r="C95" s="1"/>
      <c r="D95" s="1"/>
      <c r="E95" s="50" t="s">
        <v>156</v>
      </c>
      <c r="F95" s="1"/>
      <c r="G95" s="1"/>
      <c r="H95" s="40"/>
      <c r="I95" s="1"/>
      <c r="J95" s="40"/>
      <c r="K95" s="1"/>
      <c r="L95" s="1"/>
      <c r="M95" s="13"/>
      <c r="N95" s="2"/>
      <c r="O95" s="2"/>
      <c r="P95" s="2"/>
      <c r="Q95" s="2"/>
    </row>
    <row r="96">
      <c r="A96" s="10"/>
      <c r="B96" s="49" t="s">
        <v>53</v>
      </c>
      <c r="C96" s="1"/>
      <c r="D96" s="1"/>
      <c r="E96" s="50" t="s">
        <v>157</v>
      </c>
      <c r="F96" s="1"/>
      <c r="G96" s="1"/>
      <c r="H96" s="40"/>
      <c r="I96" s="1"/>
      <c r="J96" s="40"/>
      <c r="K96" s="1"/>
      <c r="L96" s="1"/>
      <c r="M96" s="13"/>
      <c r="N96" s="2"/>
      <c r="O96" s="2"/>
      <c r="P96" s="2"/>
      <c r="Q96" s="2"/>
    </row>
    <row r="97" thickBot="1">
      <c r="A97" s="10"/>
      <c r="B97" s="51" t="s">
        <v>54</v>
      </c>
      <c r="C97" s="52"/>
      <c r="D97" s="52"/>
      <c r="E97" s="53" t="s">
        <v>141</v>
      </c>
      <c r="F97" s="52"/>
      <c r="G97" s="52"/>
      <c r="H97" s="54"/>
      <c r="I97" s="52"/>
      <c r="J97" s="54"/>
      <c r="K97" s="52"/>
      <c r="L97" s="52"/>
      <c r="M97" s="13"/>
      <c r="N97" s="2"/>
      <c r="O97" s="2"/>
      <c r="P97" s="2"/>
      <c r="Q97" s="2"/>
    </row>
    <row r="98" thickTop="1">
      <c r="A98" s="10"/>
      <c r="B98" s="41">
        <v>16</v>
      </c>
      <c r="C98" s="42" t="s">
        <v>158</v>
      </c>
      <c r="D98" s="42"/>
      <c r="E98" s="42" t="s">
        <v>159</v>
      </c>
      <c r="F98" s="42" t="s">
        <v>10</v>
      </c>
      <c r="G98" s="43" t="s">
        <v>151</v>
      </c>
      <c r="H98" s="55">
        <v>167.19999999999999</v>
      </c>
      <c r="I98" s="56">
        <v>0</v>
      </c>
      <c r="J98" s="57">
        <f>ROUND(H98*I98,2)</f>
        <v>0</v>
      </c>
      <c r="K98" s="58">
        <v>0.20999999999999999</v>
      </c>
      <c r="L98" s="59">
        <f>ROUND(J98*1.21,2)</f>
        <v>0</v>
      </c>
      <c r="M98" s="13"/>
      <c r="N98" s="2"/>
      <c r="O98" s="2"/>
      <c r="P98" s="2"/>
      <c r="Q98" s="33">
        <f>IF(ISNUMBER(K98),IF(H98&gt;0,IF(I98&gt;0,J98,0),0),0)</f>
        <v>0</v>
      </c>
      <c r="R98" s="9">
        <f>IF(ISNUMBER(K98)=FALSE,J98,0)</f>
        <v>0</v>
      </c>
    </row>
    <row r="99">
      <c r="A99" s="10"/>
      <c r="B99" s="49" t="s">
        <v>51</v>
      </c>
      <c r="C99" s="1"/>
      <c r="D99" s="1"/>
      <c r="E99" s="50" t="s">
        <v>160</v>
      </c>
      <c r="F99" s="1"/>
      <c r="G99" s="1"/>
      <c r="H99" s="40"/>
      <c r="I99" s="1"/>
      <c r="J99" s="40"/>
      <c r="K99" s="1"/>
      <c r="L99" s="1"/>
      <c r="M99" s="13"/>
      <c r="N99" s="2"/>
      <c r="O99" s="2"/>
      <c r="P99" s="2"/>
      <c r="Q99" s="2"/>
    </row>
    <row r="100">
      <c r="A100" s="10"/>
      <c r="B100" s="49" t="s">
        <v>53</v>
      </c>
      <c r="C100" s="1"/>
      <c r="D100" s="1"/>
      <c r="E100" s="50" t="s">
        <v>161</v>
      </c>
      <c r="F100" s="1"/>
      <c r="G100" s="1"/>
      <c r="H100" s="40"/>
      <c r="I100" s="1"/>
      <c r="J100" s="40"/>
      <c r="K100" s="1"/>
      <c r="L100" s="1"/>
      <c r="M100" s="13"/>
      <c r="N100" s="2"/>
      <c r="O100" s="2"/>
      <c r="P100" s="2"/>
      <c r="Q100" s="2"/>
    </row>
    <row r="101" thickBot="1">
      <c r="A101" s="10"/>
      <c r="B101" s="51" t="s">
        <v>54</v>
      </c>
      <c r="C101" s="52"/>
      <c r="D101" s="52"/>
      <c r="E101" s="53" t="s">
        <v>162</v>
      </c>
      <c r="F101" s="52"/>
      <c r="G101" s="52"/>
      <c r="H101" s="54"/>
      <c r="I101" s="52"/>
      <c r="J101" s="54"/>
      <c r="K101" s="52"/>
      <c r="L101" s="52"/>
      <c r="M101" s="13"/>
      <c r="N101" s="2"/>
      <c r="O101" s="2"/>
      <c r="P101" s="2"/>
      <c r="Q101" s="2"/>
    </row>
    <row r="102" thickTop="1">
      <c r="A102" s="10"/>
      <c r="B102" s="41">
        <v>17</v>
      </c>
      <c r="C102" s="42" t="s">
        <v>163</v>
      </c>
      <c r="D102" s="42"/>
      <c r="E102" s="42" t="s">
        <v>164</v>
      </c>
      <c r="F102" s="42" t="s">
        <v>10</v>
      </c>
      <c r="G102" s="43" t="s">
        <v>122</v>
      </c>
      <c r="H102" s="55">
        <v>19.884</v>
      </c>
      <c r="I102" s="56">
        <v>0</v>
      </c>
      <c r="J102" s="57">
        <f>ROUND(H102*I102,2)</f>
        <v>0</v>
      </c>
      <c r="K102" s="58">
        <v>0.20999999999999999</v>
      </c>
      <c r="L102" s="59">
        <f>ROUND(J102*1.21,2)</f>
        <v>0</v>
      </c>
      <c r="M102" s="13"/>
      <c r="N102" s="2"/>
      <c r="O102" s="2"/>
      <c r="P102" s="2"/>
      <c r="Q102" s="33">
        <f>IF(ISNUMBER(K102),IF(H102&gt;0,IF(I102&gt;0,J102,0),0),0)</f>
        <v>0</v>
      </c>
      <c r="R102" s="9">
        <f>IF(ISNUMBER(K102)=FALSE,J102,0)</f>
        <v>0</v>
      </c>
    </row>
    <row r="103">
      <c r="A103" s="10"/>
      <c r="B103" s="49" t="s">
        <v>51</v>
      </c>
      <c r="C103" s="1"/>
      <c r="D103" s="1"/>
      <c r="E103" s="50" t="s">
        <v>165</v>
      </c>
      <c r="F103" s="1"/>
      <c r="G103" s="1"/>
      <c r="H103" s="40"/>
      <c r="I103" s="1"/>
      <c r="J103" s="40"/>
      <c r="K103" s="1"/>
      <c r="L103" s="1"/>
      <c r="M103" s="13"/>
      <c r="N103" s="2"/>
      <c r="O103" s="2"/>
      <c r="P103" s="2"/>
      <c r="Q103" s="2"/>
    </row>
    <row r="104">
      <c r="A104" s="10"/>
      <c r="B104" s="49" t="s">
        <v>53</v>
      </c>
      <c r="C104" s="1"/>
      <c r="D104" s="1"/>
      <c r="E104" s="50" t="s">
        <v>166</v>
      </c>
      <c r="F104" s="1"/>
      <c r="G104" s="1"/>
      <c r="H104" s="40"/>
      <c r="I104" s="1"/>
      <c r="J104" s="40"/>
      <c r="K104" s="1"/>
      <c r="L104" s="1"/>
      <c r="M104" s="13"/>
      <c r="N104" s="2"/>
      <c r="O104" s="2"/>
      <c r="P104" s="2"/>
      <c r="Q104" s="2"/>
    </row>
    <row r="105" thickBot="1">
      <c r="A105" s="10"/>
      <c r="B105" s="51" t="s">
        <v>54</v>
      </c>
      <c r="C105" s="52"/>
      <c r="D105" s="52"/>
      <c r="E105" s="53" t="s">
        <v>167</v>
      </c>
      <c r="F105" s="52"/>
      <c r="G105" s="52"/>
      <c r="H105" s="54"/>
      <c r="I105" s="52"/>
      <c r="J105" s="54"/>
      <c r="K105" s="52"/>
      <c r="L105" s="52"/>
      <c r="M105" s="13"/>
      <c r="N105" s="2"/>
      <c r="O105" s="2"/>
      <c r="P105" s="2"/>
      <c r="Q105" s="2"/>
    </row>
    <row r="106" thickTop="1">
      <c r="A106" s="10"/>
      <c r="B106" s="41">
        <v>18</v>
      </c>
      <c r="C106" s="42" t="s">
        <v>168</v>
      </c>
      <c r="D106" s="42"/>
      <c r="E106" s="42" t="s">
        <v>169</v>
      </c>
      <c r="F106" s="42" t="s">
        <v>10</v>
      </c>
      <c r="G106" s="43" t="s">
        <v>122</v>
      </c>
      <c r="H106" s="55">
        <v>480</v>
      </c>
      <c r="I106" s="56">
        <v>0</v>
      </c>
      <c r="J106" s="57">
        <f>ROUND(H106*I106,2)</f>
        <v>0</v>
      </c>
      <c r="K106" s="58">
        <v>0.20999999999999999</v>
      </c>
      <c r="L106" s="59">
        <f>ROUND(J106*1.21,2)</f>
        <v>0</v>
      </c>
      <c r="M106" s="13"/>
      <c r="N106" s="2"/>
      <c r="O106" s="2"/>
      <c r="P106" s="2"/>
      <c r="Q106" s="33">
        <f>IF(ISNUMBER(K106),IF(H106&gt;0,IF(I106&gt;0,J106,0),0),0)</f>
        <v>0</v>
      </c>
      <c r="R106" s="9">
        <f>IF(ISNUMBER(K106)=FALSE,J106,0)</f>
        <v>0</v>
      </c>
    </row>
    <row r="107">
      <c r="A107" s="10"/>
      <c r="B107" s="49" t="s">
        <v>51</v>
      </c>
      <c r="C107" s="1"/>
      <c r="D107" s="1"/>
      <c r="E107" s="50" t="s">
        <v>170</v>
      </c>
      <c r="F107" s="1"/>
      <c r="G107" s="1"/>
      <c r="H107" s="40"/>
      <c r="I107" s="1"/>
      <c r="J107" s="40"/>
      <c r="K107" s="1"/>
      <c r="L107" s="1"/>
      <c r="M107" s="13"/>
      <c r="N107" s="2"/>
      <c r="O107" s="2"/>
      <c r="P107" s="2"/>
      <c r="Q107" s="2"/>
    </row>
    <row r="108">
      <c r="A108" s="10"/>
      <c r="B108" s="49" t="s">
        <v>53</v>
      </c>
      <c r="C108" s="1"/>
      <c r="D108" s="1"/>
      <c r="E108" s="50" t="s">
        <v>171</v>
      </c>
      <c r="F108" s="1"/>
      <c r="G108" s="1"/>
      <c r="H108" s="40"/>
      <c r="I108" s="1"/>
      <c r="J108" s="40"/>
      <c r="K108" s="1"/>
      <c r="L108" s="1"/>
      <c r="M108" s="13"/>
      <c r="N108" s="2"/>
      <c r="O108" s="2"/>
      <c r="P108" s="2"/>
      <c r="Q108" s="2"/>
    </row>
    <row r="109" thickBot="1">
      <c r="A109" s="10"/>
      <c r="B109" s="51" t="s">
        <v>54</v>
      </c>
      <c r="C109" s="52"/>
      <c r="D109" s="52"/>
      <c r="E109" s="53" t="s">
        <v>172</v>
      </c>
      <c r="F109" s="52"/>
      <c r="G109" s="52"/>
      <c r="H109" s="54"/>
      <c r="I109" s="52"/>
      <c r="J109" s="54"/>
      <c r="K109" s="52"/>
      <c r="L109" s="52"/>
      <c r="M109" s="13"/>
      <c r="N109" s="2"/>
      <c r="O109" s="2"/>
      <c r="P109" s="2"/>
      <c r="Q109" s="2"/>
    </row>
    <row r="110" thickTop="1">
      <c r="A110" s="10"/>
      <c r="B110" s="41">
        <v>19</v>
      </c>
      <c r="C110" s="42" t="s">
        <v>173</v>
      </c>
      <c r="D110" s="42"/>
      <c r="E110" s="42" t="s">
        <v>174</v>
      </c>
      <c r="F110" s="42" t="s">
        <v>10</v>
      </c>
      <c r="G110" s="43" t="s">
        <v>122</v>
      </c>
      <c r="H110" s="55">
        <v>480</v>
      </c>
      <c r="I110" s="56">
        <v>0</v>
      </c>
      <c r="J110" s="57">
        <f>ROUND(H110*I110,2)</f>
        <v>0</v>
      </c>
      <c r="K110" s="58">
        <v>0.20999999999999999</v>
      </c>
      <c r="L110" s="59">
        <f>ROUND(J110*1.21,2)</f>
        <v>0</v>
      </c>
      <c r="M110" s="13"/>
      <c r="N110" s="2"/>
      <c r="O110" s="2"/>
      <c r="P110" s="2"/>
      <c r="Q110" s="33">
        <f>IF(ISNUMBER(K110),IF(H110&gt;0,IF(I110&gt;0,J110,0),0),0)</f>
        <v>0</v>
      </c>
      <c r="R110" s="9">
        <f>IF(ISNUMBER(K110)=FALSE,J110,0)</f>
        <v>0</v>
      </c>
    </row>
    <row r="111">
      <c r="A111" s="10"/>
      <c r="B111" s="49" t="s">
        <v>51</v>
      </c>
      <c r="C111" s="1"/>
      <c r="D111" s="1"/>
      <c r="E111" s="50" t="s">
        <v>175</v>
      </c>
      <c r="F111" s="1"/>
      <c r="G111" s="1"/>
      <c r="H111" s="40"/>
      <c r="I111" s="1"/>
      <c r="J111" s="40"/>
      <c r="K111" s="1"/>
      <c r="L111" s="1"/>
      <c r="M111" s="13"/>
      <c r="N111" s="2"/>
      <c r="O111" s="2"/>
      <c r="P111" s="2"/>
      <c r="Q111" s="2"/>
    </row>
    <row r="112">
      <c r="A112" s="10"/>
      <c r="B112" s="49" t="s">
        <v>53</v>
      </c>
      <c r="C112" s="1"/>
      <c r="D112" s="1"/>
      <c r="E112" s="50" t="s">
        <v>176</v>
      </c>
      <c r="F112" s="1"/>
      <c r="G112" s="1"/>
      <c r="H112" s="40"/>
      <c r="I112" s="1"/>
      <c r="J112" s="40"/>
      <c r="K112" s="1"/>
      <c r="L112" s="1"/>
      <c r="M112" s="13"/>
      <c r="N112" s="2"/>
      <c r="O112" s="2"/>
      <c r="P112" s="2"/>
      <c r="Q112" s="2"/>
    </row>
    <row r="113" thickBot="1">
      <c r="A113" s="10"/>
      <c r="B113" s="51" t="s">
        <v>54</v>
      </c>
      <c r="C113" s="52"/>
      <c r="D113" s="52"/>
      <c r="E113" s="53" t="s">
        <v>177</v>
      </c>
      <c r="F113" s="52"/>
      <c r="G113" s="52"/>
      <c r="H113" s="54"/>
      <c r="I113" s="52"/>
      <c r="J113" s="54"/>
      <c r="K113" s="52"/>
      <c r="L113" s="52"/>
      <c r="M113" s="13"/>
      <c r="N113" s="2"/>
      <c r="O113" s="2"/>
      <c r="P113" s="2"/>
      <c r="Q113" s="2"/>
    </row>
    <row r="114" thickTop="1">
      <c r="A114" s="10"/>
      <c r="B114" s="41">
        <v>20</v>
      </c>
      <c r="C114" s="42" t="s">
        <v>178</v>
      </c>
      <c r="D114" s="42"/>
      <c r="E114" s="42" t="s">
        <v>179</v>
      </c>
      <c r="F114" s="42" t="s">
        <v>10</v>
      </c>
      <c r="G114" s="43" t="s">
        <v>122</v>
      </c>
      <c r="H114" s="55">
        <v>225.94</v>
      </c>
      <c r="I114" s="56">
        <v>0</v>
      </c>
      <c r="J114" s="57">
        <f>ROUND(H114*I114,2)</f>
        <v>0</v>
      </c>
      <c r="K114" s="58">
        <v>0.20999999999999999</v>
      </c>
      <c r="L114" s="59">
        <f>ROUND(J114*1.21,2)</f>
        <v>0</v>
      </c>
      <c r="M114" s="13"/>
      <c r="N114" s="2"/>
      <c r="O114" s="2"/>
      <c r="P114" s="2"/>
      <c r="Q114" s="33">
        <f>IF(ISNUMBER(K114),IF(H114&gt;0,IF(I114&gt;0,J114,0),0),0)</f>
        <v>0</v>
      </c>
      <c r="R114" s="9">
        <f>IF(ISNUMBER(K114)=FALSE,J114,0)</f>
        <v>0</v>
      </c>
    </row>
    <row r="115">
      <c r="A115" s="10"/>
      <c r="B115" s="49" t="s">
        <v>51</v>
      </c>
      <c r="C115" s="1"/>
      <c r="D115" s="1"/>
      <c r="E115" s="50" t="s">
        <v>180</v>
      </c>
      <c r="F115" s="1"/>
      <c r="G115" s="1"/>
      <c r="H115" s="40"/>
      <c r="I115" s="1"/>
      <c r="J115" s="40"/>
      <c r="K115" s="1"/>
      <c r="L115" s="1"/>
      <c r="M115" s="13"/>
      <c r="N115" s="2"/>
      <c r="O115" s="2"/>
      <c r="P115" s="2"/>
      <c r="Q115" s="2"/>
    </row>
    <row r="116">
      <c r="A116" s="10"/>
      <c r="B116" s="49" t="s">
        <v>53</v>
      </c>
      <c r="C116" s="1"/>
      <c r="D116" s="1"/>
      <c r="E116" s="50" t="s">
        <v>181</v>
      </c>
      <c r="F116" s="1"/>
      <c r="G116" s="1"/>
      <c r="H116" s="40"/>
      <c r="I116" s="1"/>
      <c r="J116" s="40"/>
      <c r="K116" s="1"/>
      <c r="L116" s="1"/>
      <c r="M116" s="13"/>
      <c r="N116" s="2"/>
      <c r="O116" s="2"/>
      <c r="P116" s="2"/>
      <c r="Q116" s="2"/>
    </row>
    <row r="117" thickBot="1">
      <c r="A117" s="10"/>
      <c r="B117" s="51" t="s">
        <v>54</v>
      </c>
      <c r="C117" s="52"/>
      <c r="D117" s="52"/>
      <c r="E117" s="53" t="s">
        <v>182</v>
      </c>
      <c r="F117" s="52"/>
      <c r="G117" s="52"/>
      <c r="H117" s="54"/>
      <c r="I117" s="52"/>
      <c r="J117" s="54"/>
      <c r="K117" s="52"/>
      <c r="L117" s="52"/>
      <c r="M117" s="13"/>
      <c r="N117" s="2"/>
      <c r="O117" s="2"/>
      <c r="P117" s="2"/>
      <c r="Q117" s="2"/>
    </row>
    <row r="118" thickTop="1">
      <c r="A118" s="10"/>
      <c r="B118" s="41">
        <v>21</v>
      </c>
      <c r="C118" s="42" t="s">
        <v>183</v>
      </c>
      <c r="D118" s="42" t="s">
        <v>96</v>
      </c>
      <c r="E118" s="42" t="s">
        <v>184</v>
      </c>
      <c r="F118" s="42" t="s">
        <v>10</v>
      </c>
      <c r="G118" s="43" t="s">
        <v>122</v>
      </c>
      <c r="H118" s="55">
        <v>19.670999999999999</v>
      </c>
      <c r="I118" s="56">
        <v>0</v>
      </c>
      <c r="J118" s="57">
        <f>ROUND(H118*I118,2)</f>
        <v>0</v>
      </c>
      <c r="K118" s="58">
        <v>0.20999999999999999</v>
      </c>
      <c r="L118" s="59">
        <f>ROUND(J118*1.21,2)</f>
        <v>0</v>
      </c>
      <c r="M118" s="13"/>
      <c r="N118" s="2"/>
      <c r="O118" s="2"/>
      <c r="P118" s="2"/>
      <c r="Q118" s="33">
        <f>IF(ISNUMBER(K118),IF(H118&gt;0,IF(I118&gt;0,J118,0),0),0)</f>
        <v>0</v>
      </c>
      <c r="R118" s="9">
        <f>IF(ISNUMBER(K118)=FALSE,J118,0)</f>
        <v>0</v>
      </c>
    </row>
    <row r="119">
      <c r="A119" s="10"/>
      <c r="B119" s="49" t="s">
        <v>51</v>
      </c>
      <c r="C119" s="1"/>
      <c r="D119" s="1"/>
      <c r="E119" s="50" t="s">
        <v>185</v>
      </c>
      <c r="F119" s="1"/>
      <c r="G119" s="1"/>
      <c r="H119" s="40"/>
      <c r="I119" s="1"/>
      <c r="J119" s="40"/>
      <c r="K119" s="1"/>
      <c r="L119" s="1"/>
      <c r="M119" s="13"/>
      <c r="N119" s="2"/>
      <c r="O119" s="2"/>
      <c r="P119" s="2"/>
      <c r="Q119" s="2"/>
    </row>
    <row r="120">
      <c r="A120" s="10"/>
      <c r="B120" s="49" t="s">
        <v>53</v>
      </c>
      <c r="C120" s="1"/>
      <c r="D120" s="1"/>
      <c r="E120" s="50" t="s">
        <v>186</v>
      </c>
      <c r="F120" s="1"/>
      <c r="G120" s="1"/>
      <c r="H120" s="40"/>
      <c r="I120" s="1"/>
      <c r="J120" s="40"/>
      <c r="K120" s="1"/>
      <c r="L120" s="1"/>
      <c r="M120" s="13"/>
      <c r="N120" s="2"/>
      <c r="O120" s="2"/>
      <c r="P120" s="2"/>
      <c r="Q120" s="2"/>
    </row>
    <row r="121" thickBot="1">
      <c r="A121" s="10"/>
      <c r="B121" s="51" t="s">
        <v>54</v>
      </c>
      <c r="C121" s="52"/>
      <c r="D121" s="52"/>
      <c r="E121" s="53" t="s">
        <v>187</v>
      </c>
      <c r="F121" s="52"/>
      <c r="G121" s="52"/>
      <c r="H121" s="54"/>
      <c r="I121" s="52"/>
      <c r="J121" s="54"/>
      <c r="K121" s="52"/>
      <c r="L121" s="52"/>
      <c r="M121" s="13"/>
      <c r="N121" s="2"/>
      <c r="O121" s="2"/>
      <c r="P121" s="2"/>
      <c r="Q121" s="2"/>
    </row>
    <row r="122" thickTop="1">
      <c r="A122" s="10"/>
      <c r="B122" s="41">
        <v>22</v>
      </c>
      <c r="C122" s="42" t="s">
        <v>183</v>
      </c>
      <c r="D122" s="42" t="s">
        <v>102</v>
      </c>
      <c r="E122" s="42" t="s">
        <v>184</v>
      </c>
      <c r="F122" s="42" t="s">
        <v>10</v>
      </c>
      <c r="G122" s="43" t="s">
        <v>122</v>
      </c>
      <c r="H122" s="55">
        <v>32.231999999999999</v>
      </c>
      <c r="I122" s="56">
        <v>0</v>
      </c>
      <c r="J122" s="57">
        <f>ROUND(H122*I122,2)</f>
        <v>0</v>
      </c>
      <c r="K122" s="58">
        <v>0.20999999999999999</v>
      </c>
      <c r="L122" s="59">
        <f>ROUND(J122*1.21,2)</f>
        <v>0</v>
      </c>
      <c r="M122" s="13"/>
      <c r="N122" s="2"/>
      <c r="O122" s="2"/>
      <c r="P122" s="2"/>
      <c r="Q122" s="33">
        <f>IF(ISNUMBER(K122),IF(H122&gt;0,IF(I122&gt;0,J122,0),0),0)</f>
        <v>0</v>
      </c>
      <c r="R122" s="9">
        <f>IF(ISNUMBER(K122)=FALSE,J122,0)</f>
        <v>0</v>
      </c>
    </row>
    <row r="123">
      <c r="A123" s="10"/>
      <c r="B123" s="49" t="s">
        <v>51</v>
      </c>
      <c r="C123" s="1"/>
      <c r="D123" s="1"/>
      <c r="E123" s="50" t="s">
        <v>188</v>
      </c>
      <c r="F123" s="1"/>
      <c r="G123" s="1"/>
      <c r="H123" s="40"/>
      <c r="I123" s="1"/>
      <c r="J123" s="40"/>
      <c r="K123" s="1"/>
      <c r="L123" s="1"/>
      <c r="M123" s="13"/>
      <c r="N123" s="2"/>
      <c r="O123" s="2"/>
      <c r="P123" s="2"/>
      <c r="Q123" s="2"/>
    </row>
    <row r="124">
      <c r="A124" s="10"/>
      <c r="B124" s="49" t="s">
        <v>53</v>
      </c>
      <c r="C124" s="1"/>
      <c r="D124" s="1"/>
      <c r="E124" s="50" t="s">
        <v>189</v>
      </c>
      <c r="F124" s="1"/>
      <c r="G124" s="1"/>
      <c r="H124" s="40"/>
      <c r="I124" s="1"/>
      <c r="J124" s="40"/>
      <c r="K124" s="1"/>
      <c r="L124" s="1"/>
      <c r="M124" s="13"/>
      <c r="N124" s="2"/>
      <c r="O124" s="2"/>
      <c r="P124" s="2"/>
      <c r="Q124" s="2"/>
    </row>
    <row r="125" thickBot="1">
      <c r="A125" s="10"/>
      <c r="B125" s="51" t="s">
        <v>54</v>
      </c>
      <c r="C125" s="52"/>
      <c r="D125" s="52"/>
      <c r="E125" s="53" t="s">
        <v>187</v>
      </c>
      <c r="F125" s="52"/>
      <c r="G125" s="52"/>
      <c r="H125" s="54"/>
      <c r="I125" s="52"/>
      <c r="J125" s="54"/>
      <c r="K125" s="52"/>
      <c r="L125" s="52"/>
      <c r="M125" s="13"/>
      <c r="N125" s="2"/>
      <c r="O125" s="2"/>
      <c r="P125" s="2"/>
      <c r="Q125" s="2"/>
    </row>
    <row r="126" thickTop="1">
      <c r="A126" s="10"/>
      <c r="B126" s="41">
        <v>23</v>
      </c>
      <c r="C126" s="42" t="s">
        <v>190</v>
      </c>
      <c r="D126" s="42"/>
      <c r="E126" s="42" t="s">
        <v>191</v>
      </c>
      <c r="F126" s="42" t="s">
        <v>10</v>
      </c>
      <c r="G126" s="43" t="s">
        <v>122</v>
      </c>
      <c r="H126" s="55">
        <v>100</v>
      </c>
      <c r="I126" s="56">
        <v>0</v>
      </c>
      <c r="J126" s="57">
        <f>ROUND(H126*I126,2)</f>
        <v>0</v>
      </c>
      <c r="K126" s="58">
        <v>0.20999999999999999</v>
      </c>
      <c r="L126" s="59">
        <f>ROUND(J126*1.21,2)</f>
        <v>0</v>
      </c>
      <c r="M126" s="13"/>
      <c r="N126" s="2"/>
      <c r="O126" s="2"/>
      <c r="P126" s="2"/>
      <c r="Q126" s="33">
        <f>IF(ISNUMBER(K126),IF(H126&gt;0,IF(I126&gt;0,J126,0),0),0)</f>
        <v>0</v>
      </c>
      <c r="R126" s="9">
        <f>IF(ISNUMBER(K126)=FALSE,J126,0)</f>
        <v>0</v>
      </c>
    </row>
    <row r="127">
      <c r="A127" s="10"/>
      <c r="B127" s="49" t="s">
        <v>51</v>
      </c>
      <c r="C127" s="1"/>
      <c r="D127" s="1"/>
      <c r="E127" s="50" t="s">
        <v>192</v>
      </c>
      <c r="F127" s="1"/>
      <c r="G127" s="1"/>
      <c r="H127" s="40"/>
      <c r="I127" s="1"/>
      <c r="J127" s="40"/>
      <c r="K127" s="1"/>
      <c r="L127" s="1"/>
      <c r="M127" s="13"/>
      <c r="N127" s="2"/>
      <c r="O127" s="2"/>
      <c r="P127" s="2"/>
      <c r="Q127" s="2"/>
    </row>
    <row r="128">
      <c r="A128" s="10"/>
      <c r="B128" s="49" t="s">
        <v>53</v>
      </c>
      <c r="C128" s="1"/>
      <c r="D128" s="1"/>
      <c r="E128" s="50" t="s">
        <v>193</v>
      </c>
      <c r="F128" s="1"/>
      <c r="G128" s="1"/>
      <c r="H128" s="40"/>
      <c r="I128" s="1"/>
      <c r="J128" s="40"/>
      <c r="K128" s="1"/>
      <c r="L128" s="1"/>
      <c r="M128" s="13"/>
      <c r="N128" s="2"/>
      <c r="O128" s="2"/>
      <c r="P128" s="2"/>
      <c r="Q128" s="2"/>
    </row>
    <row r="129" thickBot="1">
      <c r="A129" s="10"/>
      <c r="B129" s="51" t="s">
        <v>54</v>
      </c>
      <c r="C129" s="52"/>
      <c r="D129" s="52"/>
      <c r="E129" s="53" t="s">
        <v>194</v>
      </c>
      <c r="F129" s="52"/>
      <c r="G129" s="52"/>
      <c r="H129" s="54"/>
      <c r="I129" s="52"/>
      <c r="J129" s="54"/>
      <c r="K129" s="52"/>
      <c r="L129" s="52"/>
      <c r="M129" s="13"/>
      <c r="N129" s="2"/>
      <c r="O129" s="2"/>
      <c r="P129" s="2"/>
      <c r="Q129" s="2"/>
    </row>
    <row r="130" thickTop="1">
      <c r="A130" s="10"/>
      <c r="B130" s="41">
        <v>24</v>
      </c>
      <c r="C130" s="42" t="s">
        <v>195</v>
      </c>
      <c r="D130" s="42"/>
      <c r="E130" s="42" t="s">
        <v>196</v>
      </c>
      <c r="F130" s="42" t="s">
        <v>10</v>
      </c>
      <c r="G130" s="43" t="s">
        <v>122</v>
      </c>
      <c r="H130" s="55">
        <v>19.884</v>
      </c>
      <c r="I130" s="56">
        <v>0</v>
      </c>
      <c r="J130" s="57">
        <f>ROUND(H130*I130,2)</f>
        <v>0</v>
      </c>
      <c r="K130" s="58">
        <v>0.20999999999999999</v>
      </c>
      <c r="L130" s="59">
        <f>ROUND(J130*1.21,2)</f>
        <v>0</v>
      </c>
      <c r="M130" s="13"/>
      <c r="N130" s="2"/>
      <c r="O130" s="2"/>
      <c r="P130" s="2"/>
      <c r="Q130" s="33">
        <f>IF(ISNUMBER(K130),IF(H130&gt;0,IF(I130&gt;0,J130,0),0),0)</f>
        <v>0</v>
      </c>
      <c r="R130" s="9">
        <f>IF(ISNUMBER(K130)=FALSE,J130,0)</f>
        <v>0</v>
      </c>
    </row>
    <row r="131">
      <c r="A131" s="10"/>
      <c r="B131" s="49" t="s">
        <v>51</v>
      </c>
      <c r="C131" s="1"/>
      <c r="D131" s="1"/>
      <c r="E131" s="50" t="s">
        <v>197</v>
      </c>
      <c r="F131" s="1"/>
      <c r="G131" s="1"/>
      <c r="H131" s="40"/>
      <c r="I131" s="1"/>
      <c r="J131" s="40"/>
      <c r="K131" s="1"/>
      <c r="L131" s="1"/>
      <c r="M131" s="13"/>
      <c r="N131" s="2"/>
      <c r="O131" s="2"/>
      <c r="P131" s="2"/>
      <c r="Q131" s="2"/>
    </row>
    <row r="132">
      <c r="A132" s="10"/>
      <c r="B132" s="49" t="s">
        <v>53</v>
      </c>
      <c r="C132" s="1"/>
      <c r="D132" s="1"/>
      <c r="E132" s="50" t="s">
        <v>198</v>
      </c>
      <c r="F132" s="1"/>
      <c r="G132" s="1"/>
      <c r="H132" s="40"/>
      <c r="I132" s="1"/>
      <c r="J132" s="40"/>
      <c r="K132" s="1"/>
      <c r="L132" s="1"/>
      <c r="M132" s="13"/>
      <c r="N132" s="2"/>
      <c r="O132" s="2"/>
      <c r="P132" s="2"/>
      <c r="Q132" s="2"/>
    </row>
    <row r="133" thickBot="1">
      <c r="A133" s="10"/>
      <c r="B133" s="51" t="s">
        <v>54</v>
      </c>
      <c r="C133" s="52"/>
      <c r="D133" s="52"/>
      <c r="E133" s="53" t="s">
        <v>199</v>
      </c>
      <c r="F133" s="52"/>
      <c r="G133" s="52"/>
      <c r="H133" s="54"/>
      <c r="I133" s="52"/>
      <c r="J133" s="54"/>
      <c r="K133" s="52"/>
      <c r="L133" s="52"/>
      <c r="M133" s="13"/>
      <c r="N133" s="2"/>
      <c r="O133" s="2"/>
      <c r="P133" s="2"/>
      <c r="Q133" s="2"/>
    </row>
    <row r="134" thickTop="1">
      <c r="A134" s="10"/>
      <c r="B134" s="41">
        <v>25</v>
      </c>
      <c r="C134" s="42" t="s">
        <v>200</v>
      </c>
      <c r="D134" s="42"/>
      <c r="E134" s="42" t="s">
        <v>201</v>
      </c>
      <c r="F134" s="42" t="s">
        <v>10</v>
      </c>
      <c r="G134" s="43" t="s">
        <v>128</v>
      </c>
      <c r="H134" s="55">
        <v>198.84</v>
      </c>
      <c r="I134" s="56">
        <v>0</v>
      </c>
      <c r="J134" s="57">
        <f>ROUND(H134*I134,2)</f>
        <v>0</v>
      </c>
      <c r="K134" s="58">
        <v>0.20999999999999999</v>
      </c>
      <c r="L134" s="59">
        <f>ROUND(J134*1.21,2)</f>
        <v>0</v>
      </c>
      <c r="M134" s="13"/>
      <c r="N134" s="2"/>
      <c r="O134" s="2"/>
      <c r="P134" s="2"/>
      <c r="Q134" s="33">
        <f>IF(ISNUMBER(K134),IF(H134&gt;0,IF(I134&gt;0,J134,0),0),0)</f>
        <v>0</v>
      </c>
      <c r="R134" s="9">
        <f>IF(ISNUMBER(K134)=FALSE,J134,0)</f>
        <v>0</v>
      </c>
    </row>
    <row r="135">
      <c r="A135" s="10"/>
      <c r="B135" s="49" t="s">
        <v>51</v>
      </c>
      <c r="C135" s="1"/>
      <c r="D135" s="1"/>
      <c r="E135" s="50" t="s">
        <v>202</v>
      </c>
      <c r="F135" s="1"/>
      <c r="G135" s="1"/>
      <c r="H135" s="40"/>
      <c r="I135" s="1"/>
      <c r="J135" s="40"/>
      <c r="K135" s="1"/>
      <c r="L135" s="1"/>
      <c r="M135" s="13"/>
      <c r="N135" s="2"/>
      <c r="O135" s="2"/>
      <c r="P135" s="2"/>
      <c r="Q135" s="2"/>
    </row>
    <row r="136">
      <c r="A136" s="10"/>
      <c r="B136" s="49" t="s">
        <v>53</v>
      </c>
      <c r="C136" s="1"/>
      <c r="D136" s="1"/>
      <c r="E136" s="50" t="s">
        <v>203</v>
      </c>
      <c r="F136" s="1"/>
      <c r="G136" s="1"/>
      <c r="H136" s="40"/>
      <c r="I136" s="1"/>
      <c r="J136" s="40"/>
      <c r="K136" s="1"/>
      <c r="L136" s="1"/>
      <c r="M136" s="13"/>
      <c r="N136" s="2"/>
      <c r="O136" s="2"/>
      <c r="P136" s="2"/>
      <c r="Q136" s="2"/>
    </row>
    <row r="137" thickBot="1">
      <c r="A137" s="10"/>
      <c r="B137" s="51" t="s">
        <v>54</v>
      </c>
      <c r="C137" s="52"/>
      <c r="D137" s="52"/>
      <c r="E137" s="53" t="s">
        <v>204</v>
      </c>
      <c r="F137" s="52"/>
      <c r="G137" s="52"/>
      <c r="H137" s="54"/>
      <c r="I137" s="52"/>
      <c r="J137" s="54"/>
      <c r="K137" s="52"/>
      <c r="L137" s="52"/>
      <c r="M137" s="13"/>
      <c r="N137" s="2"/>
      <c r="O137" s="2"/>
      <c r="P137" s="2"/>
      <c r="Q137" s="2"/>
    </row>
    <row r="138" thickTop="1" thickBot="1" ht="25" customHeight="1">
      <c r="A138" s="10"/>
      <c r="B138" s="1"/>
      <c r="C138" s="60">
        <v>1</v>
      </c>
      <c r="D138" s="1"/>
      <c r="E138" s="61" t="s">
        <v>86</v>
      </c>
      <c r="F138" s="1"/>
      <c r="G138" s="62" t="s">
        <v>74</v>
      </c>
      <c r="H138" s="63">
        <f>J70+J74+J78+J82+J86+J90+J94+J98+J102+J106+J110+J114+J118+J122+J126+J130+J134</f>
        <v>0</v>
      </c>
      <c r="I138" s="62" t="s">
        <v>75</v>
      </c>
      <c r="J138" s="64">
        <f>(L138-H138)</f>
        <v>0</v>
      </c>
      <c r="K138" s="62" t="s">
        <v>76</v>
      </c>
      <c r="L138" s="65">
        <f>ROUND((J70+J74+J78+J82+J86+J90+J94+J98+J102+J106+J110+J114+J118+J122+J126+J130+J134)*1.21,2)</f>
        <v>0</v>
      </c>
      <c r="M138" s="13"/>
      <c r="N138" s="2"/>
      <c r="O138" s="2"/>
      <c r="P138" s="2"/>
      <c r="Q138" s="33">
        <f>0+Q70+Q74+Q78+Q82+Q86+Q90+Q94+Q98+Q102+Q106+Q110+Q114+Q118+Q122+Q126+Q130+Q134</f>
        <v>0</v>
      </c>
      <c r="R138" s="9">
        <f>0+R70+R74+R78+R82+R86+R90+R94+R98+R102+R106+R110+R114+R118+R122+R126+R130+R134</f>
        <v>0</v>
      </c>
      <c r="S138" s="66">
        <f>Q138*(1+J138)+R138</f>
        <v>0</v>
      </c>
    </row>
    <row r="139" thickTop="1" thickBot="1" ht="25" customHeight="1">
      <c r="A139" s="10"/>
      <c r="B139" s="67"/>
      <c r="C139" s="67"/>
      <c r="D139" s="67"/>
      <c r="E139" s="67"/>
      <c r="F139" s="67"/>
      <c r="G139" s="68" t="s">
        <v>77</v>
      </c>
      <c r="H139" s="69">
        <f>0+J70+J74+J78+J82+J86+J90+J94+J98+J102+J106+J110+J114+J118+J122+J126+J130+J134</f>
        <v>0</v>
      </c>
      <c r="I139" s="68" t="s">
        <v>78</v>
      </c>
      <c r="J139" s="70">
        <f>0+J138</f>
        <v>0</v>
      </c>
      <c r="K139" s="68" t="s">
        <v>79</v>
      </c>
      <c r="L139" s="71">
        <f>0+L138</f>
        <v>0</v>
      </c>
      <c r="M139" s="13"/>
      <c r="N139" s="2"/>
      <c r="O139" s="2"/>
      <c r="P139" s="2"/>
      <c r="Q139" s="2"/>
    </row>
    <row r="140" ht="40" customHeight="1">
      <c r="A140" s="10"/>
      <c r="B140" s="76" t="s">
        <v>205</v>
      </c>
      <c r="C140" s="1"/>
      <c r="D140" s="1"/>
      <c r="E140" s="1"/>
      <c r="F140" s="1"/>
      <c r="G140" s="1"/>
      <c r="H140" s="40"/>
      <c r="I140" s="1"/>
      <c r="J140" s="40"/>
      <c r="K140" s="1"/>
      <c r="L140" s="1"/>
      <c r="M140" s="13"/>
      <c r="N140" s="2"/>
      <c r="O140" s="2"/>
      <c r="P140" s="2"/>
      <c r="Q140" s="2"/>
    </row>
    <row r="141">
      <c r="A141" s="10"/>
      <c r="B141" s="41">
        <v>26</v>
      </c>
      <c r="C141" s="42" t="s">
        <v>206</v>
      </c>
      <c r="D141" s="42"/>
      <c r="E141" s="42" t="s">
        <v>207</v>
      </c>
      <c r="F141" s="42" t="s">
        <v>10</v>
      </c>
      <c r="G141" s="43" t="s">
        <v>122</v>
      </c>
      <c r="H141" s="44">
        <v>7.0800000000000001</v>
      </c>
      <c r="I141" s="45">
        <v>0</v>
      </c>
      <c r="J141" s="46">
        <f>ROUND(H141*I141,2)</f>
        <v>0</v>
      </c>
      <c r="K141" s="47">
        <v>0.20999999999999999</v>
      </c>
      <c r="L141" s="48">
        <f>ROUND(J141*1.21,2)</f>
        <v>0</v>
      </c>
      <c r="M141" s="13"/>
      <c r="N141" s="2"/>
      <c r="O141" s="2"/>
      <c r="P141" s="2"/>
      <c r="Q141" s="33">
        <f>IF(ISNUMBER(K141),IF(H141&gt;0,IF(I141&gt;0,J141,0),0),0)</f>
        <v>0</v>
      </c>
      <c r="R141" s="9">
        <f>IF(ISNUMBER(K141)=FALSE,J141,0)</f>
        <v>0</v>
      </c>
    </row>
    <row r="142">
      <c r="A142" s="10"/>
      <c r="B142" s="49" t="s">
        <v>51</v>
      </c>
      <c r="C142" s="1"/>
      <c r="D142" s="1"/>
      <c r="E142" s="50" t="s">
        <v>10</v>
      </c>
      <c r="F142" s="1"/>
      <c r="G142" s="1"/>
      <c r="H142" s="40"/>
      <c r="I142" s="1"/>
      <c r="J142" s="40"/>
      <c r="K142" s="1"/>
      <c r="L142" s="1"/>
      <c r="M142" s="13"/>
      <c r="N142" s="2"/>
      <c r="O142" s="2"/>
      <c r="P142" s="2"/>
      <c r="Q142" s="2"/>
    </row>
    <row r="143">
      <c r="A143" s="10"/>
      <c r="B143" s="49" t="s">
        <v>53</v>
      </c>
      <c r="C143" s="1"/>
      <c r="D143" s="1"/>
      <c r="E143" s="50" t="s">
        <v>208</v>
      </c>
      <c r="F143" s="1"/>
      <c r="G143" s="1"/>
      <c r="H143" s="40"/>
      <c r="I143" s="1"/>
      <c r="J143" s="40"/>
      <c r="K143" s="1"/>
      <c r="L143" s="1"/>
      <c r="M143" s="13"/>
      <c r="N143" s="2"/>
      <c r="O143" s="2"/>
      <c r="P143" s="2"/>
      <c r="Q143" s="2"/>
    </row>
    <row r="144" thickBot="1">
      <c r="A144" s="10"/>
      <c r="B144" s="51" t="s">
        <v>54</v>
      </c>
      <c r="C144" s="52"/>
      <c r="D144" s="52"/>
      <c r="E144" s="53" t="s">
        <v>209</v>
      </c>
      <c r="F144" s="52"/>
      <c r="G144" s="52"/>
      <c r="H144" s="54"/>
      <c r="I144" s="52"/>
      <c r="J144" s="54"/>
      <c r="K144" s="52"/>
      <c r="L144" s="52"/>
      <c r="M144" s="13"/>
      <c r="N144" s="2"/>
      <c r="O144" s="2"/>
      <c r="P144" s="2"/>
      <c r="Q144" s="2"/>
    </row>
    <row r="145" thickTop="1">
      <c r="A145" s="10"/>
      <c r="B145" s="41">
        <v>27</v>
      </c>
      <c r="C145" s="42" t="s">
        <v>210</v>
      </c>
      <c r="D145" s="42"/>
      <c r="E145" s="42" t="s">
        <v>211</v>
      </c>
      <c r="F145" s="42" t="s">
        <v>10</v>
      </c>
      <c r="G145" s="43" t="s">
        <v>122</v>
      </c>
      <c r="H145" s="55">
        <v>0.18099999999999999</v>
      </c>
      <c r="I145" s="56">
        <v>0</v>
      </c>
      <c r="J145" s="57">
        <f>ROUND(H145*I145,2)</f>
        <v>0</v>
      </c>
      <c r="K145" s="58">
        <v>0.20999999999999999</v>
      </c>
      <c r="L145" s="59">
        <f>ROUND(J145*1.21,2)</f>
        <v>0</v>
      </c>
      <c r="M145" s="13"/>
      <c r="N145" s="2"/>
      <c r="O145" s="2"/>
      <c r="P145" s="2"/>
      <c r="Q145" s="33">
        <f>IF(ISNUMBER(K145),IF(H145&gt;0,IF(I145&gt;0,J145,0),0),0)</f>
        <v>0</v>
      </c>
      <c r="R145" s="9">
        <f>IF(ISNUMBER(K145)=FALSE,J145,0)</f>
        <v>0</v>
      </c>
    </row>
    <row r="146">
      <c r="A146" s="10"/>
      <c r="B146" s="49" t="s">
        <v>51</v>
      </c>
      <c r="C146" s="1"/>
      <c r="D146" s="1"/>
      <c r="E146" s="50" t="s">
        <v>10</v>
      </c>
      <c r="F146" s="1"/>
      <c r="G146" s="1"/>
      <c r="H146" s="40"/>
      <c r="I146" s="1"/>
      <c r="J146" s="40"/>
      <c r="K146" s="1"/>
      <c r="L146" s="1"/>
      <c r="M146" s="13"/>
      <c r="N146" s="2"/>
      <c r="O146" s="2"/>
      <c r="P146" s="2"/>
      <c r="Q146" s="2"/>
    </row>
    <row r="147">
      <c r="A147" s="10"/>
      <c r="B147" s="49" t="s">
        <v>53</v>
      </c>
      <c r="C147" s="1"/>
      <c r="D147" s="1"/>
      <c r="E147" s="50" t="s">
        <v>212</v>
      </c>
      <c r="F147" s="1"/>
      <c r="G147" s="1"/>
      <c r="H147" s="40"/>
      <c r="I147" s="1"/>
      <c r="J147" s="40"/>
      <c r="K147" s="1"/>
      <c r="L147" s="1"/>
      <c r="M147" s="13"/>
      <c r="N147" s="2"/>
      <c r="O147" s="2"/>
      <c r="P147" s="2"/>
      <c r="Q147" s="2"/>
    </row>
    <row r="148" thickBot="1">
      <c r="A148" s="10"/>
      <c r="B148" s="51" t="s">
        <v>54</v>
      </c>
      <c r="C148" s="52"/>
      <c r="D148" s="52"/>
      <c r="E148" s="53" t="s">
        <v>209</v>
      </c>
      <c r="F148" s="52"/>
      <c r="G148" s="52"/>
      <c r="H148" s="54"/>
      <c r="I148" s="52"/>
      <c r="J148" s="54"/>
      <c r="K148" s="52"/>
      <c r="L148" s="52"/>
      <c r="M148" s="13"/>
      <c r="N148" s="2"/>
      <c r="O148" s="2"/>
      <c r="P148" s="2"/>
      <c r="Q148" s="2"/>
    </row>
    <row r="149" thickTop="1">
      <c r="A149" s="10"/>
      <c r="B149" s="41">
        <v>28</v>
      </c>
      <c r="C149" s="42" t="s">
        <v>213</v>
      </c>
      <c r="D149" s="42"/>
      <c r="E149" s="42" t="s">
        <v>214</v>
      </c>
      <c r="F149" s="42" t="s">
        <v>10</v>
      </c>
      <c r="G149" s="43" t="s">
        <v>151</v>
      </c>
      <c r="H149" s="55">
        <v>375</v>
      </c>
      <c r="I149" s="56">
        <v>0</v>
      </c>
      <c r="J149" s="57">
        <f>ROUND(H149*I149,2)</f>
        <v>0</v>
      </c>
      <c r="K149" s="58">
        <v>0.20999999999999999</v>
      </c>
      <c r="L149" s="59">
        <f>ROUND(J149*1.21,2)</f>
        <v>0</v>
      </c>
      <c r="M149" s="13"/>
      <c r="N149" s="2"/>
      <c r="O149" s="2"/>
      <c r="P149" s="2"/>
      <c r="Q149" s="33">
        <f>IF(ISNUMBER(K149),IF(H149&gt;0,IF(I149&gt;0,J149,0),0),0)</f>
        <v>0</v>
      </c>
      <c r="R149" s="9">
        <f>IF(ISNUMBER(K149)=FALSE,J149,0)</f>
        <v>0</v>
      </c>
    </row>
    <row r="150">
      <c r="A150" s="10"/>
      <c r="B150" s="49" t="s">
        <v>51</v>
      </c>
      <c r="C150" s="1"/>
      <c r="D150" s="1"/>
      <c r="E150" s="50" t="s">
        <v>215</v>
      </c>
      <c r="F150" s="1"/>
      <c r="G150" s="1"/>
      <c r="H150" s="40"/>
      <c r="I150" s="1"/>
      <c r="J150" s="40"/>
      <c r="K150" s="1"/>
      <c r="L150" s="1"/>
      <c r="M150" s="13"/>
      <c r="N150" s="2"/>
      <c r="O150" s="2"/>
      <c r="P150" s="2"/>
      <c r="Q150" s="2"/>
    </row>
    <row r="151">
      <c r="A151" s="10"/>
      <c r="B151" s="49" t="s">
        <v>53</v>
      </c>
      <c r="C151" s="1"/>
      <c r="D151" s="1"/>
      <c r="E151" s="50" t="s">
        <v>216</v>
      </c>
      <c r="F151" s="1"/>
      <c r="G151" s="1"/>
      <c r="H151" s="40"/>
      <c r="I151" s="1"/>
      <c r="J151" s="40"/>
      <c r="K151" s="1"/>
      <c r="L151" s="1"/>
      <c r="M151" s="13"/>
      <c r="N151" s="2"/>
      <c r="O151" s="2"/>
      <c r="P151" s="2"/>
      <c r="Q151" s="2"/>
    </row>
    <row r="152" thickBot="1">
      <c r="A152" s="10"/>
      <c r="B152" s="51" t="s">
        <v>54</v>
      </c>
      <c r="C152" s="52"/>
      <c r="D152" s="52"/>
      <c r="E152" s="53" t="s">
        <v>217</v>
      </c>
      <c r="F152" s="52"/>
      <c r="G152" s="52"/>
      <c r="H152" s="54"/>
      <c r="I152" s="52"/>
      <c r="J152" s="54"/>
      <c r="K152" s="52"/>
      <c r="L152" s="52"/>
      <c r="M152" s="13"/>
      <c r="N152" s="2"/>
      <c r="O152" s="2"/>
      <c r="P152" s="2"/>
      <c r="Q152" s="2"/>
    </row>
    <row r="153" thickTop="1">
      <c r="A153" s="10"/>
      <c r="B153" s="41">
        <v>29</v>
      </c>
      <c r="C153" s="42" t="s">
        <v>218</v>
      </c>
      <c r="D153" s="42"/>
      <c r="E153" s="42" t="s">
        <v>219</v>
      </c>
      <c r="F153" s="42" t="s">
        <v>10</v>
      </c>
      <c r="G153" s="43" t="s">
        <v>151</v>
      </c>
      <c r="H153" s="55">
        <v>180</v>
      </c>
      <c r="I153" s="56">
        <v>0</v>
      </c>
      <c r="J153" s="57">
        <f>ROUND(H153*I153,2)</f>
        <v>0</v>
      </c>
      <c r="K153" s="58">
        <v>0.20999999999999999</v>
      </c>
      <c r="L153" s="59">
        <f>ROUND(J153*1.21,2)</f>
        <v>0</v>
      </c>
      <c r="M153" s="13"/>
      <c r="N153" s="2"/>
      <c r="O153" s="2"/>
      <c r="P153" s="2"/>
      <c r="Q153" s="33">
        <f>IF(ISNUMBER(K153),IF(H153&gt;0,IF(I153&gt;0,J153,0),0),0)</f>
        <v>0</v>
      </c>
      <c r="R153" s="9">
        <f>IF(ISNUMBER(K153)=FALSE,J153,0)</f>
        <v>0</v>
      </c>
    </row>
    <row r="154">
      <c r="A154" s="10"/>
      <c r="B154" s="49" t="s">
        <v>51</v>
      </c>
      <c r="C154" s="1"/>
      <c r="D154" s="1"/>
      <c r="E154" s="50" t="s">
        <v>220</v>
      </c>
      <c r="F154" s="1"/>
      <c r="G154" s="1"/>
      <c r="H154" s="40"/>
      <c r="I154" s="1"/>
      <c r="J154" s="40"/>
      <c r="K154" s="1"/>
      <c r="L154" s="1"/>
      <c r="M154" s="13"/>
      <c r="N154" s="2"/>
      <c r="O154" s="2"/>
      <c r="P154" s="2"/>
      <c r="Q154" s="2"/>
    </row>
    <row r="155">
      <c r="A155" s="10"/>
      <c r="B155" s="49" t="s">
        <v>53</v>
      </c>
      <c r="C155" s="1"/>
      <c r="D155" s="1"/>
      <c r="E155" s="50" t="s">
        <v>221</v>
      </c>
      <c r="F155" s="1"/>
      <c r="G155" s="1"/>
      <c r="H155" s="40"/>
      <c r="I155" s="1"/>
      <c r="J155" s="40"/>
      <c r="K155" s="1"/>
      <c r="L155" s="1"/>
      <c r="M155" s="13"/>
      <c r="N155" s="2"/>
      <c r="O155" s="2"/>
      <c r="P155" s="2"/>
      <c r="Q155" s="2"/>
    </row>
    <row r="156" thickBot="1">
      <c r="A156" s="10"/>
      <c r="B156" s="51" t="s">
        <v>54</v>
      </c>
      <c r="C156" s="52"/>
      <c r="D156" s="52"/>
      <c r="E156" s="53" t="s">
        <v>217</v>
      </c>
      <c r="F156" s="52"/>
      <c r="G156" s="52"/>
      <c r="H156" s="54"/>
      <c r="I156" s="52"/>
      <c r="J156" s="54"/>
      <c r="K156" s="52"/>
      <c r="L156" s="52"/>
      <c r="M156" s="13"/>
      <c r="N156" s="2"/>
      <c r="O156" s="2"/>
      <c r="P156" s="2"/>
      <c r="Q156" s="2"/>
    </row>
    <row r="157" thickTop="1">
      <c r="A157" s="10"/>
      <c r="B157" s="41">
        <v>30</v>
      </c>
      <c r="C157" s="42" t="s">
        <v>222</v>
      </c>
      <c r="D157" s="42"/>
      <c r="E157" s="42" t="s">
        <v>223</v>
      </c>
      <c r="F157" s="42" t="s">
        <v>10</v>
      </c>
      <c r="G157" s="43" t="s">
        <v>151</v>
      </c>
      <c r="H157" s="55">
        <v>2</v>
      </c>
      <c r="I157" s="56">
        <v>0</v>
      </c>
      <c r="J157" s="57">
        <f>ROUND(H157*I157,2)</f>
        <v>0</v>
      </c>
      <c r="K157" s="58">
        <v>0.20999999999999999</v>
      </c>
      <c r="L157" s="59">
        <f>ROUND(J157*1.21,2)</f>
        <v>0</v>
      </c>
      <c r="M157" s="13"/>
      <c r="N157" s="2"/>
      <c r="O157" s="2"/>
      <c r="P157" s="2"/>
      <c r="Q157" s="33">
        <f>IF(ISNUMBER(K157),IF(H157&gt;0,IF(I157&gt;0,J157,0),0),0)</f>
        <v>0</v>
      </c>
      <c r="R157" s="9">
        <f>IF(ISNUMBER(K157)=FALSE,J157,0)</f>
        <v>0</v>
      </c>
    </row>
    <row r="158">
      <c r="A158" s="10"/>
      <c r="B158" s="49" t="s">
        <v>51</v>
      </c>
      <c r="C158" s="1"/>
      <c r="D158" s="1"/>
      <c r="E158" s="50" t="s">
        <v>224</v>
      </c>
      <c r="F158" s="1"/>
      <c r="G158" s="1"/>
      <c r="H158" s="40"/>
      <c r="I158" s="1"/>
      <c r="J158" s="40"/>
      <c r="K158" s="1"/>
      <c r="L158" s="1"/>
      <c r="M158" s="13"/>
      <c r="N158" s="2"/>
      <c r="O158" s="2"/>
      <c r="P158" s="2"/>
      <c r="Q158" s="2"/>
    </row>
    <row r="159">
      <c r="A159" s="10"/>
      <c r="B159" s="49" t="s">
        <v>53</v>
      </c>
      <c r="C159" s="1"/>
      <c r="D159" s="1"/>
      <c r="E159" s="50" t="s">
        <v>225</v>
      </c>
      <c r="F159" s="1"/>
      <c r="G159" s="1"/>
      <c r="H159" s="40"/>
      <c r="I159" s="1"/>
      <c r="J159" s="40"/>
      <c r="K159" s="1"/>
      <c r="L159" s="1"/>
      <c r="M159" s="13"/>
      <c r="N159" s="2"/>
      <c r="O159" s="2"/>
      <c r="P159" s="2"/>
      <c r="Q159" s="2"/>
    </row>
    <row r="160" thickBot="1">
      <c r="A160" s="10"/>
      <c r="B160" s="51" t="s">
        <v>54</v>
      </c>
      <c r="C160" s="52"/>
      <c r="D160" s="52"/>
      <c r="E160" s="53" t="s">
        <v>217</v>
      </c>
      <c r="F160" s="52"/>
      <c r="G160" s="52"/>
      <c r="H160" s="54"/>
      <c r="I160" s="52"/>
      <c r="J160" s="54"/>
      <c r="K160" s="52"/>
      <c r="L160" s="52"/>
      <c r="M160" s="13"/>
      <c r="N160" s="2"/>
      <c r="O160" s="2"/>
      <c r="P160" s="2"/>
      <c r="Q160" s="2"/>
    </row>
    <row r="161" thickTop="1">
      <c r="A161" s="10"/>
      <c r="B161" s="41">
        <v>31</v>
      </c>
      <c r="C161" s="42" t="s">
        <v>226</v>
      </c>
      <c r="D161" s="42"/>
      <c r="E161" s="42" t="s">
        <v>227</v>
      </c>
      <c r="F161" s="42" t="s">
        <v>10</v>
      </c>
      <c r="G161" s="43" t="s">
        <v>128</v>
      </c>
      <c r="H161" s="55">
        <v>137.46000000000001</v>
      </c>
      <c r="I161" s="56">
        <v>0</v>
      </c>
      <c r="J161" s="57">
        <f>ROUND(H161*I161,2)</f>
        <v>0</v>
      </c>
      <c r="K161" s="58">
        <v>0.20999999999999999</v>
      </c>
      <c r="L161" s="59">
        <f>ROUND(J161*1.21,2)</f>
        <v>0</v>
      </c>
      <c r="M161" s="13"/>
      <c r="N161" s="2"/>
      <c r="O161" s="2"/>
      <c r="P161" s="2"/>
      <c r="Q161" s="33">
        <f>IF(ISNUMBER(K161),IF(H161&gt;0,IF(I161&gt;0,J161,0),0),0)</f>
        <v>0</v>
      </c>
      <c r="R161" s="9">
        <f>IF(ISNUMBER(K161)=FALSE,J161,0)</f>
        <v>0</v>
      </c>
    </row>
    <row r="162">
      <c r="A162" s="10"/>
      <c r="B162" s="49" t="s">
        <v>51</v>
      </c>
      <c r="C162" s="1"/>
      <c r="D162" s="1"/>
      <c r="E162" s="50" t="s">
        <v>10</v>
      </c>
      <c r="F162" s="1"/>
      <c r="G162" s="1"/>
      <c r="H162" s="40"/>
      <c r="I162" s="1"/>
      <c r="J162" s="40"/>
      <c r="K162" s="1"/>
      <c r="L162" s="1"/>
      <c r="M162" s="13"/>
      <c r="N162" s="2"/>
      <c r="O162" s="2"/>
      <c r="P162" s="2"/>
      <c r="Q162" s="2"/>
    </row>
    <row r="163">
      <c r="A163" s="10"/>
      <c r="B163" s="49" t="s">
        <v>53</v>
      </c>
      <c r="C163" s="1"/>
      <c r="D163" s="1"/>
      <c r="E163" s="50" t="s">
        <v>228</v>
      </c>
      <c r="F163" s="1"/>
      <c r="G163" s="1"/>
      <c r="H163" s="40"/>
      <c r="I163" s="1"/>
      <c r="J163" s="40"/>
      <c r="K163" s="1"/>
      <c r="L163" s="1"/>
      <c r="M163" s="13"/>
      <c r="N163" s="2"/>
      <c r="O163" s="2"/>
      <c r="P163" s="2"/>
      <c r="Q163" s="2"/>
    </row>
    <row r="164" thickBot="1">
      <c r="A164" s="10"/>
      <c r="B164" s="51" t="s">
        <v>54</v>
      </c>
      <c r="C164" s="52"/>
      <c r="D164" s="52"/>
      <c r="E164" s="53" t="s">
        <v>229</v>
      </c>
      <c r="F164" s="52"/>
      <c r="G164" s="52"/>
      <c r="H164" s="54"/>
      <c r="I164" s="52"/>
      <c r="J164" s="54"/>
      <c r="K164" s="52"/>
      <c r="L164" s="52"/>
      <c r="M164" s="13"/>
      <c r="N164" s="2"/>
      <c r="O164" s="2"/>
      <c r="P164" s="2"/>
      <c r="Q164" s="2"/>
    </row>
    <row r="165" thickTop="1">
      <c r="A165" s="10"/>
      <c r="B165" s="41">
        <v>32</v>
      </c>
      <c r="C165" s="42" t="s">
        <v>230</v>
      </c>
      <c r="D165" s="42"/>
      <c r="E165" s="42" t="s">
        <v>231</v>
      </c>
      <c r="F165" s="42" t="s">
        <v>10</v>
      </c>
      <c r="G165" s="43" t="s">
        <v>128</v>
      </c>
      <c r="H165" s="55">
        <v>137.46000000000001</v>
      </c>
      <c r="I165" s="56">
        <v>0</v>
      </c>
      <c r="J165" s="57">
        <f>ROUND(H165*I165,2)</f>
        <v>0</v>
      </c>
      <c r="K165" s="58">
        <v>0.20999999999999999</v>
      </c>
      <c r="L165" s="59">
        <f>ROUND(J165*1.21,2)</f>
        <v>0</v>
      </c>
      <c r="M165" s="13"/>
      <c r="N165" s="2"/>
      <c r="O165" s="2"/>
      <c r="P165" s="2"/>
      <c r="Q165" s="33">
        <f>IF(ISNUMBER(K165),IF(H165&gt;0,IF(I165&gt;0,J165,0),0),0)</f>
        <v>0</v>
      </c>
      <c r="R165" s="9">
        <f>IF(ISNUMBER(K165)=FALSE,J165,0)</f>
        <v>0</v>
      </c>
    </row>
    <row r="166">
      <c r="A166" s="10"/>
      <c r="B166" s="49" t="s">
        <v>51</v>
      </c>
      <c r="C166" s="1"/>
      <c r="D166" s="1"/>
      <c r="E166" s="50" t="s">
        <v>232</v>
      </c>
      <c r="F166" s="1"/>
      <c r="G166" s="1"/>
      <c r="H166" s="40"/>
      <c r="I166" s="1"/>
      <c r="J166" s="40"/>
      <c r="K166" s="1"/>
      <c r="L166" s="1"/>
      <c r="M166" s="13"/>
      <c r="N166" s="2"/>
      <c r="O166" s="2"/>
      <c r="P166" s="2"/>
      <c r="Q166" s="2"/>
    </row>
    <row r="167">
      <c r="A167" s="10"/>
      <c r="B167" s="49" t="s">
        <v>53</v>
      </c>
      <c r="C167" s="1"/>
      <c r="D167" s="1"/>
      <c r="E167" s="50" t="s">
        <v>233</v>
      </c>
      <c r="F167" s="1"/>
      <c r="G167" s="1"/>
      <c r="H167" s="40"/>
      <c r="I167" s="1"/>
      <c r="J167" s="40"/>
      <c r="K167" s="1"/>
      <c r="L167" s="1"/>
      <c r="M167" s="13"/>
      <c r="N167" s="2"/>
      <c r="O167" s="2"/>
      <c r="P167" s="2"/>
      <c r="Q167" s="2"/>
    </row>
    <row r="168" thickBot="1">
      <c r="A168" s="10"/>
      <c r="B168" s="51" t="s">
        <v>54</v>
      </c>
      <c r="C168" s="52"/>
      <c r="D168" s="52"/>
      <c r="E168" s="53" t="s">
        <v>234</v>
      </c>
      <c r="F168" s="52"/>
      <c r="G168" s="52"/>
      <c r="H168" s="54"/>
      <c r="I168" s="52"/>
      <c r="J168" s="54"/>
      <c r="K168" s="52"/>
      <c r="L168" s="52"/>
      <c r="M168" s="13"/>
      <c r="N168" s="2"/>
      <c r="O168" s="2"/>
      <c r="P168" s="2"/>
      <c r="Q168" s="2"/>
    </row>
    <row r="169" thickTop="1" thickBot="1" ht="25" customHeight="1">
      <c r="A169" s="10"/>
      <c r="B169" s="1"/>
      <c r="C169" s="60">
        <v>2</v>
      </c>
      <c r="D169" s="1"/>
      <c r="E169" s="61" t="s">
        <v>87</v>
      </c>
      <c r="F169" s="1"/>
      <c r="G169" s="62" t="s">
        <v>74</v>
      </c>
      <c r="H169" s="63">
        <f>J141+J145+J149+J153+J157+J161+J165</f>
        <v>0</v>
      </c>
      <c r="I169" s="62" t="s">
        <v>75</v>
      </c>
      <c r="J169" s="64">
        <f>(L169-H169)</f>
        <v>0</v>
      </c>
      <c r="K169" s="62" t="s">
        <v>76</v>
      </c>
      <c r="L169" s="65">
        <f>ROUND((J141+J145+J149+J153+J157+J161+J165)*1.21,2)</f>
        <v>0</v>
      </c>
      <c r="M169" s="13"/>
      <c r="N169" s="2"/>
      <c r="O169" s="2"/>
      <c r="P169" s="2"/>
      <c r="Q169" s="33">
        <f>0+Q141+Q145+Q149+Q153+Q157+Q161+Q165</f>
        <v>0</v>
      </c>
      <c r="R169" s="9">
        <f>0+R141+R145+R149+R153+R157+R161+R165</f>
        <v>0</v>
      </c>
      <c r="S169" s="66">
        <f>Q169*(1+J169)+R169</f>
        <v>0</v>
      </c>
    </row>
    <row r="170" thickTop="1" thickBot="1" ht="25" customHeight="1">
      <c r="A170" s="10"/>
      <c r="B170" s="67"/>
      <c r="C170" s="67"/>
      <c r="D170" s="67"/>
      <c r="E170" s="67"/>
      <c r="F170" s="67"/>
      <c r="G170" s="68" t="s">
        <v>77</v>
      </c>
      <c r="H170" s="69">
        <f>0+J141+J145+J149+J153+J157+J161+J165</f>
        <v>0</v>
      </c>
      <c r="I170" s="68" t="s">
        <v>78</v>
      </c>
      <c r="J170" s="70">
        <f>0+J169</f>
        <v>0</v>
      </c>
      <c r="K170" s="68" t="s">
        <v>79</v>
      </c>
      <c r="L170" s="71">
        <f>0+L169</f>
        <v>0</v>
      </c>
      <c r="M170" s="13"/>
      <c r="N170" s="2"/>
      <c r="O170" s="2"/>
      <c r="P170" s="2"/>
      <c r="Q170" s="2"/>
    </row>
    <row r="171" ht="40" customHeight="1">
      <c r="A171" s="10"/>
      <c r="B171" s="76" t="s">
        <v>235</v>
      </c>
      <c r="C171" s="1"/>
      <c r="D171" s="1"/>
      <c r="E171" s="1"/>
      <c r="F171" s="1"/>
      <c r="G171" s="1"/>
      <c r="H171" s="40"/>
      <c r="I171" s="1"/>
      <c r="J171" s="40"/>
      <c r="K171" s="1"/>
      <c r="L171" s="1"/>
      <c r="M171" s="13"/>
      <c r="N171" s="2"/>
      <c r="O171" s="2"/>
      <c r="P171" s="2"/>
      <c r="Q171" s="2"/>
    </row>
    <row r="172">
      <c r="A172" s="10"/>
      <c r="B172" s="41">
        <v>33</v>
      </c>
      <c r="C172" s="42" t="s">
        <v>236</v>
      </c>
      <c r="D172" s="42"/>
      <c r="E172" s="42" t="s">
        <v>237</v>
      </c>
      <c r="F172" s="42" t="s">
        <v>10</v>
      </c>
      <c r="G172" s="43" t="s">
        <v>238</v>
      </c>
      <c r="H172" s="44">
        <v>569.15999999999997</v>
      </c>
      <c r="I172" s="45">
        <v>0</v>
      </c>
      <c r="J172" s="46">
        <f>ROUND(H172*I172,2)</f>
        <v>0</v>
      </c>
      <c r="K172" s="47">
        <v>0.20999999999999999</v>
      </c>
      <c r="L172" s="48">
        <f>ROUND(J172*1.21,2)</f>
        <v>0</v>
      </c>
      <c r="M172" s="13"/>
      <c r="N172" s="2"/>
      <c r="O172" s="2"/>
      <c r="P172" s="2"/>
      <c r="Q172" s="33">
        <f>IF(ISNUMBER(K172),IF(H172&gt;0,IF(I172&gt;0,J172,0),0),0)</f>
        <v>0</v>
      </c>
      <c r="R172" s="9">
        <f>IF(ISNUMBER(K172)=FALSE,J172,0)</f>
        <v>0</v>
      </c>
    </row>
    <row r="173">
      <c r="A173" s="10"/>
      <c r="B173" s="49" t="s">
        <v>51</v>
      </c>
      <c r="C173" s="1"/>
      <c r="D173" s="1"/>
      <c r="E173" s="50" t="s">
        <v>239</v>
      </c>
      <c r="F173" s="1"/>
      <c r="G173" s="1"/>
      <c r="H173" s="40"/>
      <c r="I173" s="1"/>
      <c r="J173" s="40"/>
      <c r="K173" s="1"/>
      <c r="L173" s="1"/>
      <c r="M173" s="13"/>
      <c r="N173" s="2"/>
      <c r="O173" s="2"/>
      <c r="P173" s="2"/>
      <c r="Q173" s="2"/>
    </row>
    <row r="174">
      <c r="A174" s="10"/>
      <c r="B174" s="49" t="s">
        <v>53</v>
      </c>
      <c r="C174" s="1"/>
      <c r="D174" s="1"/>
      <c r="E174" s="50" t="s">
        <v>240</v>
      </c>
      <c r="F174" s="1"/>
      <c r="G174" s="1"/>
      <c r="H174" s="40"/>
      <c r="I174" s="1"/>
      <c r="J174" s="40"/>
      <c r="K174" s="1"/>
      <c r="L174" s="1"/>
      <c r="M174" s="13"/>
      <c r="N174" s="2"/>
      <c r="O174" s="2"/>
      <c r="P174" s="2"/>
      <c r="Q174" s="2"/>
    </row>
    <row r="175" thickBot="1">
      <c r="A175" s="10"/>
      <c r="B175" s="51" t="s">
        <v>54</v>
      </c>
      <c r="C175" s="52"/>
      <c r="D175" s="52"/>
      <c r="E175" s="53" t="s">
        <v>241</v>
      </c>
      <c r="F175" s="52"/>
      <c r="G175" s="52"/>
      <c r="H175" s="54"/>
      <c r="I175" s="52"/>
      <c r="J175" s="54"/>
      <c r="K175" s="52"/>
      <c r="L175" s="52"/>
      <c r="M175" s="13"/>
      <c r="N175" s="2"/>
      <c r="O175" s="2"/>
      <c r="P175" s="2"/>
      <c r="Q175" s="2"/>
    </row>
    <row r="176" thickTop="1">
      <c r="A176" s="10"/>
      <c r="B176" s="41">
        <v>34</v>
      </c>
      <c r="C176" s="42" t="s">
        <v>242</v>
      </c>
      <c r="D176" s="42"/>
      <c r="E176" s="42" t="s">
        <v>243</v>
      </c>
      <c r="F176" s="42" t="s">
        <v>10</v>
      </c>
      <c r="G176" s="43" t="s">
        <v>122</v>
      </c>
      <c r="H176" s="55">
        <v>41.899999999999999</v>
      </c>
      <c r="I176" s="56">
        <v>0</v>
      </c>
      <c r="J176" s="57">
        <f>ROUND(H176*I176,2)</f>
        <v>0</v>
      </c>
      <c r="K176" s="58">
        <v>0.20999999999999999</v>
      </c>
      <c r="L176" s="59">
        <f>ROUND(J176*1.21,2)</f>
        <v>0</v>
      </c>
      <c r="M176" s="13"/>
      <c r="N176" s="2"/>
      <c r="O176" s="2"/>
      <c r="P176" s="2"/>
      <c r="Q176" s="33">
        <f>IF(ISNUMBER(K176),IF(H176&gt;0,IF(I176&gt;0,J176,0),0),0)</f>
        <v>0</v>
      </c>
      <c r="R176" s="9">
        <f>IF(ISNUMBER(K176)=FALSE,J176,0)</f>
        <v>0</v>
      </c>
    </row>
    <row r="177">
      <c r="A177" s="10"/>
      <c r="B177" s="49" t="s">
        <v>51</v>
      </c>
      <c r="C177" s="1"/>
      <c r="D177" s="1"/>
      <c r="E177" s="50" t="s">
        <v>244</v>
      </c>
      <c r="F177" s="1"/>
      <c r="G177" s="1"/>
      <c r="H177" s="40"/>
      <c r="I177" s="1"/>
      <c r="J177" s="40"/>
      <c r="K177" s="1"/>
      <c r="L177" s="1"/>
      <c r="M177" s="13"/>
      <c r="N177" s="2"/>
      <c r="O177" s="2"/>
      <c r="P177" s="2"/>
      <c r="Q177" s="2"/>
    </row>
    <row r="178">
      <c r="A178" s="10"/>
      <c r="B178" s="49" t="s">
        <v>53</v>
      </c>
      <c r="C178" s="1"/>
      <c r="D178" s="1"/>
      <c r="E178" s="50" t="s">
        <v>245</v>
      </c>
      <c r="F178" s="1"/>
      <c r="G178" s="1"/>
      <c r="H178" s="40"/>
      <c r="I178" s="1"/>
      <c r="J178" s="40"/>
      <c r="K178" s="1"/>
      <c r="L178" s="1"/>
      <c r="M178" s="13"/>
      <c r="N178" s="2"/>
      <c r="O178" s="2"/>
      <c r="P178" s="2"/>
      <c r="Q178" s="2"/>
    </row>
    <row r="179" thickBot="1">
      <c r="A179" s="10"/>
      <c r="B179" s="51" t="s">
        <v>54</v>
      </c>
      <c r="C179" s="52"/>
      <c r="D179" s="52"/>
      <c r="E179" s="53" t="s">
        <v>246</v>
      </c>
      <c r="F179" s="52"/>
      <c r="G179" s="52"/>
      <c r="H179" s="54"/>
      <c r="I179" s="52"/>
      <c r="J179" s="54"/>
      <c r="K179" s="52"/>
      <c r="L179" s="52"/>
      <c r="M179" s="13"/>
      <c r="N179" s="2"/>
      <c r="O179" s="2"/>
      <c r="P179" s="2"/>
      <c r="Q179" s="2"/>
    </row>
    <row r="180" thickTop="1">
      <c r="A180" s="10"/>
      <c r="B180" s="41">
        <v>35</v>
      </c>
      <c r="C180" s="42" t="s">
        <v>247</v>
      </c>
      <c r="D180" s="42"/>
      <c r="E180" s="42" t="s">
        <v>248</v>
      </c>
      <c r="F180" s="42" t="s">
        <v>10</v>
      </c>
      <c r="G180" s="43" t="s">
        <v>98</v>
      </c>
      <c r="H180" s="55">
        <v>9.8670000000000009</v>
      </c>
      <c r="I180" s="56">
        <v>0</v>
      </c>
      <c r="J180" s="57">
        <f>ROUND(H180*I180,2)</f>
        <v>0</v>
      </c>
      <c r="K180" s="58">
        <v>0.20999999999999999</v>
      </c>
      <c r="L180" s="59">
        <f>ROUND(J180*1.21,2)</f>
        <v>0</v>
      </c>
      <c r="M180" s="13"/>
      <c r="N180" s="2"/>
      <c r="O180" s="2"/>
      <c r="P180" s="2"/>
      <c r="Q180" s="33">
        <f>IF(ISNUMBER(K180),IF(H180&gt;0,IF(I180&gt;0,J180,0),0),0)</f>
        <v>0</v>
      </c>
      <c r="R180" s="9">
        <f>IF(ISNUMBER(K180)=FALSE,J180,0)</f>
        <v>0</v>
      </c>
    </row>
    <row r="181">
      <c r="A181" s="10"/>
      <c r="B181" s="49" t="s">
        <v>51</v>
      </c>
      <c r="C181" s="1"/>
      <c r="D181" s="1"/>
      <c r="E181" s="50" t="s">
        <v>249</v>
      </c>
      <c r="F181" s="1"/>
      <c r="G181" s="1"/>
      <c r="H181" s="40"/>
      <c r="I181" s="1"/>
      <c r="J181" s="40"/>
      <c r="K181" s="1"/>
      <c r="L181" s="1"/>
      <c r="M181" s="13"/>
      <c r="N181" s="2"/>
      <c r="O181" s="2"/>
      <c r="P181" s="2"/>
      <c r="Q181" s="2"/>
    </row>
    <row r="182">
      <c r="A182" s="10"/>
      <c r="B182" s="49" t="s">
        <v>53</v>
      </c>
      <c r="C182" s="1"/>
      <c r="D182" s="1"/>
      <c r="E182" s="50" t="s">
        <v>250</v>
      </c>
      <c r="F182" s="1"/>
      <c r="G182" s="1"/>
      <c r="H182" s="40"/>
      <c r="I182" s="1"/>
      <c r="J182" s="40"/>
      <c r="K182" s="1"/>
      <c r="L182" s="1"/>
      <c r="M182" s="13"/>
      <c r="N182" s="2"/>
      <c r="O182" s="2"/>
      <c r="P182" s="2"/>
      <c r="Q182" s="2"/>
    </row>
    <row r="183" thickBot="1">
      <c r="A183" s="10"/>
      <c r="B183" s="51" t="s">
        <v>54</v>
      </c>
      <c r="C183" s="52"/>
      <c r="D183" s="52"/>
      <c r="E183" s="53" t="s">
        <v>251</v>
      </c>
      <c r="F183" s="52"/>
      <c r="G183" s="52"/>
      <c r="H183" s="54"/>
      <c r="I183" s="52"/>
      <c r="J183" s="54"/>
      <c r="K183" s="52"/>
      <c r="L183" s="52"/>
      <c r="M183" s="13"/>
      <c r="N183" s="2"/>
      <c r="O183" s="2"/>
      <c r="P183" s="2"/>
      <c r="Q183" s="2"/>
    </row>
    <row r="184" thickTop="1">
      <c r="A184" s="10"/>
      <c r="B184" s="41">
        <v>36</v>
      </c>
      <c r="C184" s="42" t="s">
        <v>252</v>
      </c>
      <c r="D184" s="42"/>
      <c r="E184" s="42" t="s">
        <v>253</v>
      </c>
      <c r="F184" s="42" t="s">
        <v>10</v>
      </c>
      <c r="G184" s="43" t="s">
        <v>122</v>
      </c>
      <c r="H184" s="55">
        <v>171.90000000000001</v>
      </c>
      <c r="I184" s="56">
        <v>0</v>
      </c>
      <c r="J184" s="57">
        <f>ROUND(H184*I184,2)</f>
        <v>0</v>
      </c>
      <c r="K184" s="58">
        <v>0.20999999999999999</v>
      </c>
      <c r="L184" s="59">
        <f>ROUND(J184*1.21,2)</f>
        <v>0</v>
      </c>
      <c r="M184" s="13"/>
      <c r="N184" s="2"/>
      <c r="O184" s="2"/>
      <c r="P184" s="2"/>
      <c r="Q184" s="33">
        <f>IF(ISNUMBER(K184),IF(H184&gt;0,IF(I184&gt;0,J184,0),0),0)</f>
        <v>0</v>
      </c>
      <c r="R184" s="9">
        <f>IF(ISNUMBER(K184)=FALSE,J184,0)</f>
        <v>0</v>
      </c>
    </row>
    <row r="185">
      <c r="A185" s="10"/>
      <c r="B185" s="49" t="s">
        <v>51</v>
      </c>
      <c r="C185" s="1"/>
      <c r="D185" s="1"/>
      <c r="E185" s="50" t="s">
        <v>254</v>
      </c>
      <c r="F185" s="1"/>
      <c r="G185" s="1"/>
      <c r="H185" s="40"/>
      <c r="I185" s="1"/>
      <c r="J185" s="40"/>
      <c r="K185" s="1"/>
      <c r="L185" s="1"/>
      <c r="M185" s="13"/>
      <c r="N185" s="2"/>
      <c r="O185" s="2"/>
      <c r="P185" s="2"/>
      <c r="Q185" s="2"/>
    </row>
    <row r="186">
      <c r="A186" s="10"/>
      <c r="B186" s="49" t="s">
        <v>53</v>
      </c>
      <c r="C186" s="1"/>
      <c r="D186" s="1"/>
      <c r="E186" s="50" t="s">
        <v>255</v>
      </c>
      <c r="F186" s="1"/>
      <c r="G186" s="1"/>
      <c r="H186" s="40"/>
      <c r="I186" s="1"/>
      <c r="J186" s="40"/>
      <c r="K186" s="1"/>
      <c r="L186" s="1"/>
      <c r="M186" s="13"/>
      <c r="N186" s="2"/>
      <c r="O186" s="2"/>
      <c r="P186" s="2"/>
      <c r="Q186" s="2"/>
    </row>
    <row r="187" thickBot="1">
      <c r="A187" s="10"/>
      <c r="B187" s="51" t="s">
        <v>54</v>
      </c>
      <c r="C187" s="52"/>
      <c r="D187" s="52"/>
      <c r="E187" s="53" t="s">
        <v>256</v>
      </c>
      <c r="F187" s="52"/>
      <c r="G187" s="52"/>
      <c r="H187" s="54"/>
      <c r="I187" s="52"/>
      <c r="J187" s="54"/>
      <c r="K187" s="52"/>
      <c r="L187" s="52"/>
      <c r="M187" s="13"/>
      <c r="N187" s="2"/>
      <c r="O187" s="2"/>
      <c r="P187" s="2"/>
      <c r="Q187" s="2"/>
    </row>
    <row r="188" thickTop="1">
      <c r="A188" s="10"/>
      <c r="B188" s="41">
        <v>37</v>
      </c>
      <c r="C188" s="42" t="s">
        <v>257</v>
      </c>
      <c r="D188" s="42"/>
      <c r="E188" s="42" t="s">
        <v>258</v>
      </c>
      <c r="F188" s="42" t="s">
        <v>10</v>
      </c>
      <c r="G188" s="43" t="s">
        <v>98</v>
      </c>
      <c r="H188" s="55">
        <v>25.199000000000002</v>
      </c>
      <c r="I188" s="56">
        <v>0</v>
      </c>
      <c r="J188" s="57">
        <f>ROUND(H188*I188,2)</f>
        <v>0</v>
      </c>
      <c r="K188" s="58">
        <v>0.20999999999999999</v>
      </c>
      <c r="L188" s="59">
        <f>ROUND(J188*1.21,2)</f>
        <v>0</v>
      </c>
      <c r="M188" s="13"/>
      <c r="N188" s="2"/>
      <c r="O188" s="2"/>
      <c r="P188" s="2"/>
      <c r="Q188" s="33">
        <f>IF(ISNUMBER(K188),IF(H188&gt;0,IF(I188&gt;0,J188,0),0),0)</f>
        <v>0</v>
      </c>
      <c r="R188" s="9">
        <f>IF(ISNUMBER(K188)=FALSE,J188,0)</f>
        <v>0</v>
      </c>
    </row>
    <row r="189">
      <c r="A189" s="10"/>
      <c r="B189" s="49" t="s">
        <v>51</v>
      </c>
      <c r="C189" s="1"/>
      <c r="D189" s="1"/>
      <c r="E189" s="50" t="s">
        <v>249</v>
      </c>
      <c r="F189" s="1"/>
      <c r="G189" s="1"/>
      <c r="H189" s="40"/>
      <c r="I189" s="1"/>
      <c r="J189" s="40"/>
      <c r="K189" s="1"/>
      <c r="L189" s="1"/>
      <c r="M189" s="13"/>
      <c r="N189" s="2"/>
      <c r="O189" s="2"/>
      <c r="P189" s="2"/>
      <c r="Q189" s="2"/>
    </row>
    <row r="190">
      <c r="A190" s="10"/>
      <c r="B190" s="49" t="s">
        <v>53</v>
      </c>
      <c r="C190" s="1"/>
      <c r="D190" s="1"/>
      <c r="E190" s="50" t="s">
        <v>259</v>
      </c>
      <c r="F190" s="1"/>
      <c r="G190" s="1"/>
      <c r="H190" s="40"/>
      <c r="I190" s="1"/>
      <c r="J190" s="40"/>
      <c r="K190" s="1"/>
      <c r="L190" s="1"/>
      <c r="M190" s="13"/>
      <c r="N190" s="2"/>
      <c r="O190" s="2"/>
      <c r="P190" s="2"/>
      <c r="Q190" s="2"/>
    </row>
    <row r="191" thickBot="1">
      <c r="A191" s="10"/>
      <c r="B191" s="51" t="s">
        <v>54</v>
      </c>
      <c r="C191" s="52"/>
      <c r="D191" s="52"/>
      <c r="E191" s="53" t="s">
        <v>260</v>
      </c>
      <c r="F191" s="52"/>
      <c r="G191" s="52"/>
      <c r="H191" s="54"/>
      <c r="I191" s="52"/>
      <c r="J191" s="54"/>
      <c r="K191" s="52"/>
      <c r="L191" s="52"/>
      <c r="M191" s="13"/>
      <c r="N191" s="2"/>
      <c r="O191" s="2"/>
      <c r="P191" s="2"/>
      <c r="Q191" s="2"/>
    </row>
    <row r="192" thickTop="1">
      <c r="A192" s="10"/>
      <c r="B192" s="41">
        <v>38</v>
      </c>
      <c r="C192" s="42" t="s">
        <v>261</v>
      </c>
      <c r="D192" s="42"/>
      <c r="E192" s="42" t="s">
        <v>262</v>
      </c>
      <c r="F192" s="42" t="s">
        <v>10</v>
      </c>
      <c r="G192" s="43" t="s">
        <v>98</v>
      </c>
      <c r="H192" s="55">
        <v>2.5680000000000001</v>
      </c>
      <c r="I192" s="56">
        <v>0</v>
      </c>
      <c r="J192" s="57">
        <f>ROUND(H192*I192,2)</f>
        <v>0</v>
      </c>
      <c r="K192" s="58">
        <v>0.20999999999999999</v>
      </c>
      <c r="L192" s="59">
        <f>ROUND(J192*1.21,2)</f>
        <v>0</v>
      </c>
      <c r="M192" s="13"/>
      <c r="N192" s="2"/>
      <c r="O192" s="2"/>
      <c r="P192" s="2"/>
      <c r="Q192" s="33">
        <f>IF(ISNUMBER(K192),IF(H192&gt;0,IF(I192&gt;0,J192,0),0),0)</f>
        <v>0</v>
      </c>
      <c r="R192" s="9">
        <f>IF(ISNUMBER(K192)=FALSE,J192,0)</f>
        <v>0</v>
      </c>
    </row>
    <row r="193">
      <c r="A193" s="10"/>
      <c r="B193" s="49" t="s">
        <v>51</v>
      </c>
      <c r="C193" s="1"/>
      <c r="D193" s="1"/>
      <c r="E193" s="50" t="s">
        <v>10</v>
      </c>
      <c r="F193" s="1"/>
      <c r="G193" s="1"/>
      <c r="H193" s="40"/>
      <c r="I193" s="1"/>
      <c r="J193" s="40"/>
      <c r="K193" s="1"/>
      <c r="L193" s="1"/>
      <c r="M193" s="13"/>
      <c r="N193" s="2"/>
      <c r="O193" s="2"/>
      <c r="P193" s="2"/>
      <c r="Q193" s="2"/>
    </row>
    <row r="194">
      <c r="A194" s="10"/>
      <c r="B194" s="49" t="s">
        <v>53</v>
      </c>
      <c r="C194" s="1"/>
      <c r="D194" s="1"/>
      <c r="E194" s="50" t="s">
        <v>263</v>
      </c>
      <c r="F194" s="1"/>
      <c r="G194" s="1"/>
      <c r="H194" s="40"/>
      <c r="I194" s="1"/>
      <c r="J194" s="40"/>
      <c r="K194" s="1"/>
      <c r="L194" s="1"/>
      <c r="M194" s="13"/>
      <c r="N194" s="2"/>
      <c r="O194" s="2"/>
      <c r="P194" s="2"/>
      <c r="Q194" s="2"/>
    </row>
    <row r="195" thickBot="1">
      <c r="A195" s="10"/>
      <c r="B195" s="51" t="s">
        <v>54</v>
      </c>
      <c r="C195" s="52"/>
      <c r="D195" s="52"/>
      <c r="E195" s="53" t="s">
        <v>260</v>
      </c>
      <c r="F195" s="52"/>
      <c r="G195" s="52"/>
      <c r="H195" s="54"/>
      <c r="I195" s="52"/>
      <c r="J195" s="54"/>
      <c r="K195" s="52"/>
      <c r="L195" s="52"/>
      <c r="M195" s="13"/>
      <c r="N195" s="2"/>
      <c r="O195" s="2"/>
      <c r="P195" s="2"/>
      <c r="Q195" s="2"/>
    </row>
    <row r="196" thickTop="1" thickBot="1" ht="25" customHeight="1">
      <c r="A196" s="10"/>
      <c r="B196" s="1"/>
      <c r="C196" s="60">
        <v>3</v>
      </c>
      <c r="D196" s="1"/>
      <c r="E196" s="61" t="s">
        <v>88</v>
      </c>
      <c r="F196" s="1"/>
      <c r="G196" s="62" t="s">
        <v>74</v>
      </c>
      <c r="H196" s="63">
        <f>J172+J176+J180+J184+J188+J192</f>
        <v>0</v>
      </c>
      <c r="I196" s="62" t="s">
        <v>75</v>
      </c>
      <c r="J196" s="64">
        <f>(L196-H196)</f>
        <v>0</v>
      </c>
      <c r="K196" s="62" t="s">
        <v>76</v>
      </c>
      <c r="L196" s="65">
        <f>ROUND((J172+J176+J180+J184+J188+J192)*1.21,2)</f>
        <v>0</v>
      </c>
      <c r="M196" s="13"/>
      <c r="N196" s="2"/>
      <c r="O196" s="2"/>
      <c r="P196" s="2"/>
      <c r="Q196" s="33">
        <f>0+Q172+Q176+Q180+Q184+Q188+Q192</f>
        <v>0</v>
      </c>
      <c r="R196" s="9">
        <f>0+R172+R176+R180+R184+R188+R192</f>
        <v>0</v>
      </c>
      <c r="S196" s="66">
        <f>Q196*(1+J196)+R196</f>
        <v>0</v>
      </c>
    </row>
    <row r="197" thickTop="1" thickBot="1" ht="25" customHeight="1">
      <c r="A197" s="10"/>
      <c r="B197" s="67"/>
      <c r="C197" s="67"/>
      <c r="D197" s="67"/>
      <c r="E197" s="67"/>
      <c r="F197" s="67"/>
      <c r="G197" s="68" t="s">
        <v>77</v>
      </c>
      <c r="H197" s="69">
        <f>0+J172+J176+J180+J184+J188+J192</f>
        <v>0</v>
      </c>
      <c r="I197" s="68" t="s">
        <v>78</v>
      </c>
      <c r="J197" s="70">
        <f>0+J196</f>
        <v>0</v>
      </c>
      <c r="K197" s="68" t="s">
        <v>79</v>
      </c>
      <c r="L197" s="71">
        <f>0+L196</f>
        <v>0</v>
      </c>
      <c r="M197" s="13"/>
      <c r="N197" s="2"/>
      <c r="O197" s="2"/>
      <c r="P197" s="2"/>
      <c r="Q197" s="2"/>
    </row>
    <row r="198" ht="40" customHeight="1">
      <c r="A198" s="10"/>
      <c r="B198" s="76" t="s">
        <v>264</v>
      </c>
      <c r="C198" s="1"/>
      <c r="D198" s="1"/>
      <c r="E198" s="1"/>
      <c r="F198" s="1"/>
      <c r="G198" s="1"/>
      <c r="H198" s="40"/>
      <c r="I198" s="1"/>
      <c r="J198" s="40"/>
      <c r="K198" s="1"/>
      <c r="L198" s="1"/>
      <c r="M198" s="13"/>
      <c r="N198" s="2"/>
      <c r="O198" s="2"/>
      <c r="P198" s="2"/>
      <c r="Q198" s="2"/>
    </row>
    <row r="199">
      <c r="A199" s="10"/>
      <c r="B199" s="41">
        <v>39</v>
      </c>
      <c r="C199" s="42" t="s">
        <v>265</v>
      </c>
      <c r="D199" s="42"/>
      <c r="E199" s="42" t="s">
        <v>266</v>
      </c>
      <c r="F199" s="42" t="s">
        <v>10</v>
      </c>
      <c r="G199" s="43" t="s">
        <v>122</v>
      </c>
      <c r="H199" s="44">
        <v>166.34</v>
      </c>
      <c r="I199" s="45">
        <v>0</v>
      </c>
      <c r="J199" s="46">
        <f>ROUND(H199*I199,2)</f>
        <v>0</v>
      </c>
      <c r="K199" s="47">
        <v>0.20999999999999999</v>
      </c>
      <c r="L199" s="48">
        <f>ROUND(J199*1.21,2)</f>
        <v>0</v>
      </c>
      <c r="M199" s="13"/>
      <c r="N199" s="2"/>
      <c r="O199" s="2"/>
      <c r="P199" s="2"/>
      <c r="Q199" s="33">
        <f>IF(ISNUMBER(K199),IF(H199&gt;0,IF(I199&gt;0,J199,0),0),0)</f>
        <v>0</v>
      </c>
      <c r="R199" s="9">
        <f>IF(ISNUMBER(K199)=FALSE,J199,0)</f>
        <v>0</v>
      </c>
    </row>
    <row r="200">
      <c r="A200" s="10"/>
      <c r="B200" s="49" t="s">
        <v>51</v>
      </c>
      <c r="C200" s="1"/>
      <c r="D200" s="1"/>
      <c r="E200" s="50" t="s">
        <v>267</v>
      </c>
      <c r="F200" s="1"/>
      <c r="G200" s="1"/>
      <c r="H200" s="40"/>
      <c r="I200" s="1"/>
      <c r="J200" s="40"/>
      <c r="K200" s="1"/>
      <c r="L200" s="1"/>
      <c r="M200" s="13"/>
      <c r="N200" s="2"/>
      <c r="O200" s="2"/>
      <c r="P200" s="2"/>
      <c r="Q200" s="2"/>
    </row>
    <row r="201">
      <c r="A201" s="10"/>
      <c r="B201" s="49" t="s">
        <v>53</v>
      </c>
      <c r="C201" s="1"/>
      <c r="D201" s="1"/>
      <c r="E201" s="50" t="s">
        <v>268</v>
      </c>
      <c r="F201" s="1"/>
      <c r="G201" s="1"/>
      <c r="H201" s="40"/>
      <c r="I201" s="1"/>
      <c r="J201" s="40"/>
      <c r="K201" s="1"/>
      <c r="L201" s="1"/>
      <c r="M201" s="13"/>
      <c r="N201" s="2"/>
      <c r="O201" s="2"/>
      <c r="P201" s="2"/>
      <c r="Q201" s="2"/>
    </row>
    <row r="202" thickBot="1">
      <c r="A202" s="10"/>
      <c r="B202" s="51" t="s">
        <v>54</v>
      </c>
      <c r="C202" s="52"/>
      <c r="D202" s="52"/>
      <c r="E202" s="53" t="s">
        <v>256</v>
      </c>
      <c r="F202" s="52"/>
      <c r="G202" s="52"/>
      <c r="H202" s="54"/>
      <c r="I202" s="52"/>
      <c r="J202" s="54"/>
      <c r="K202" s="52"/>
      <c r="L202" s="52"/>
      <c r="M202" s="13"/>
      <c r="N202" s="2"/>
      <c r="O202" s="2"/>
      <c r="P202" s="2"/>
      <c r="Q202" s="2"/>
    </row>
    <row r="203" thickTop="1">
      <c r="A203" s="10"/>
      <c r="B203" s="41">
        <v>40</v>
      </c>
      <c r="C203" s="42" t="s">
        <v>269</v>
      </c>
      <c r="D203" s="42"/>
      <c r="E203" s="42" t="s">
        <v>270</v>
      </c>
      <c r="F203" s="42" t="s">
        <v>10</v>
      </c>
      <c r="G203" s="43" t="s">
        <v>98</v>
      </c>
      <c r="H203" s="55">
        <v>39.173000000000002</v>
      </c>
      <c r="I203" s="56">
        <v>0</v>
      </c>
      <c r="J203" s="57">
        <f>ROUND(H203*I203,2)</f>
        <v>0</v>
      </c>
      <c r="K203" s="58">
        <v>0.20999999999999999</v>
      </c>
      <c r="L203" s="59">
        <f>ROUND(J203*1.21,2)</f>
        <v>0</v>
      </c>
      <c r="M203" s="13"/>
      <c r="N203" s="2"/>
      <c r="O203" s="2"/>
      <c r="P203" s="2"/>
      <c r="Q203" s="33">
        <f>IF(ISNUMBER(K203),IF(H203&gt;0,IF(I203&gt;0,J203,0),0),0)</f>
        <v>0</v>
      </c>
      <c r="R203" s="9">
        <f>IF(ISNUMBER(K203)=FALSE,J203,0)</f>
        <v>0</v>
      </c>
    </row>
    <row r="204">
      <c r="A204" s="10"/>
      <c r="B204" s="49" t="s">
        <v>51</v>
      </c>
      <c r="C204" s="1"/>
      <c r="D204" s="1"/>
      <c r="E204" s="50" t="s">
        <v>249</v>
      </c>
      <c r="F204" s="1"/>
      <c r="G204" s="1"/>
      <c r="H204" s="40"/>
      <c r="I204" s="1"/>
      <c r="J204" s="40"/>
      <c r="K204" s="1"/>
      <c r="L204" s="1"/>
      <c r="M204" s="13"/>
      <c r="N204" s="2"/>
      <c r="O204" s="2"/>
      <c r="P204" s="2"/>
      <c r="Q204" s="2"/>
    </row>
    <row r="205">
      <c r="A205" s="10"/>
      <c r="B205" s="49" t="s">
        <v>53</v>
      </c>
      <c r="C205" s="1"/>
      <c r="D205" s="1"/>
      <c r="E205" s="50" t="s">
        <v>271</v>
      </c>
      <c r="F205" s="1"/>
      <c r="G205" s="1"/>
      <c r="H205" s="40"/>
      <c r="I205" s="1"/>
      <c r="J205" s="40"/>
      <c r="K205" s="1"/>
      <c r="L205" s="1"/>
      <c r="M205" s="13"/>
      <c r="N205" s="2"/>
      <c r="O205" s="2"/>
      <c r="P205" s="2"/>
      <c r="Q205" s="2"/>
    </row>
    <row r="206" thickBot="1">
      <c r="A206" s="10"/>
      <c r="B206" s="51" t="s">
        <v>54</v>
      </c>
      <c r="C206" s="52"/>
      <c r="D206" s="52"/>
      <c r="E206" s="53" t="s">
        <v>272</v>
      </c>
      <c r="F206" s="52"/>
      <c r="G206" s="52"/>
      <c r="H206" s="54"/>
      <c r="I206" s="52"/>
      <c r="J206" s="54"/>
      <c r="K206" s="52"/>
      <c r="L206" s="52"/>
      <c r="M206" s="13"/>
      <c r="N206" s="2"/>
      <c r="O206" s="2"/>
      <c r="P206" s="2"/>
      <c r="Q206" s="2"/>
    </row>
    <row r="207" thickTop="1">
      <c r="A207" s="10"/>
      <c r="B207" s="41">
        <v>41</v>
      </c>
      <c r="C207" s="42" t="s">
        <v>273</v>
      </c>
      <c r="D207" s="42"/>
      <c r="E207" s="42" t="s">
        <v>274</v>
      </c>
      <c r="F207" s="42" t="s">
        <v>10</v>
      </c>
      <c r="G207" s="43" t="s">
        <v>128</v>
      </c>
      <c r="H207" s="55">
        <v>320.31999999999999</v>
      </c>
      <c r="I207" s="56">
        <v>0</v>
      </c>
      <c r="J207" s="57">
        <f>ROUND(H207*I207,2)</f>
        <v>0</v>
      </c>
      <c r="K207" s="58">
        <v>0.20999999999999999</v>
      </c>
      <c r="L207" s="59">
        <f>ROUND(J207*1.21,2)</f>
        <v>0</v>
      </c>
      <c r="M207" s="13"/>
      <c r="N207" s="2"/>
      <c r="O207" s="2"/>
      <c r="P207" s="2"/>
      <c r="Q207" s="33">
        <f>IF(ISNUMBER(K207),IF(H207&gt;0,IF(I207&gt;0,J207,0),0),0)</f>
        <v>0</v>
      </c>
      <c r="R207" s="9">
        <f>IF(ISNUMBER(K207)=FALSE,J207,0)</f>
        <v>0</v>
      </c>
    </row>
    <row r="208">
      <c r="A208" s="10"/>
      <c r="B208" s="49" t="s">
        <v>51</v>
      </c>
      <c r="C208" s="1"/>
      <c r="D208" s="1"/>
      <c r="E208" s="50" t="s">
        <v>275</v>
      </c>
      <c r="F208" s="1"/>
      <c r="G208" s="1"/>
      <c r="H208" s="40"/>
      <c r="I208" s="1"/>
      <c r="J208" s="40"/>
      <c r="K208" s="1"/>
      <c r="L208" s="1"/>
      <c r="M208" s="13"/>
      <c r="N208" s="2"/>
      <c r="O208" s="2"/>
      <c r="P208" s="2"/>
      <c r="Q208" s="2"/>
    </row>
    <row r="209">
      <c r="A209" s="10"/>
      <c r="B209" s="49" t="s">
        <v>53</v>
      </c>
      <c r="C209" s="1"/>
      <c r="D209" s="1"/>
      <c r="E209" s="50" t="s">
        <v>276</v>
      </c>
      <c r="F209" s="1"/>
      <c r="G209" s="1"/>
      <c r="H209" s="40"/>
      <c r="I209" s="1"/>
      <c r="J209" s="40"/>
      <c r="K209" s="1"/>
      <c r="L209" s="1"/>
      <c r="M209" s="13"/>
      <c r="N209" s="2"/>
      <c r="O209" s="2"/>
      <c r="P209" s="2"/>
      <c r="Q209" s="2"/>
    </row>
    <row r="210" thickBot="1">
      <c r="A210" s="10"/>
      <c r="B210" s="51" t="s">
        <v>54</v>
      </c>
      <c r="C210" s="52"/>
      <c r="D210" s="52"/>
      <c r="E210" s="53" t="s">
        <v>277</v>
      </c>
      <c r="F210" s="52"/>
      <c r="G210" s="52"/>
      <c r="H210" s="54"/>
      <c r="I210" s="52"/>
      <c r="J210" s="54"/>
      <c r="K210" s="52"/>
      <c r="L210" s="52"/>
      <c r="M210" s="13"/>
      <c r="N210" s="2"/>
      <c r="O210" s="2"/>
      <c r="P210" s="2"/>
      <c r="Q210" s="2"/>
    </row>
    <row r="211" thickTop="1">
      <c r="A211" s="10"/>
      <c r="B211" s="41">
        <v>42</v>
      </c>
      <c r="C211" s="42" t="s">
        <v>278</v>
      </c>
      <c r="D211" s="42"/>
      <c r="E211" s="42" t="s">
        <v>279</v>
      </c>
      <c r="F211" s="42" t="s">
        <v>10</v>
      </c>
      <c r="G211" s="43" t="s">
        <v>62</v>
      </c>
      <c r="H211" s="55">
        <v>4</v>
      </c>
      <c r="I211" s="56">
        <v>0</v>
      </c>
      <c r="J211" s="57">
        <f>ROUND(H211*I211,2)</f>
        <v>0</v>
      </c>
      <c r="K211" s="58">
        <v>0.20999999999999999</v>
      </c>
      <c r="L211" s="59">
        <f>ROUND(J211*1.21,2)</f>
        <v>0</v>
      </c>
      <c r="M211" s="13"/>
      <c r="N211" s="2"/>
      <c r="O211" s="2"/>
      <c r="P211" s="2"/>
      <c r="Q211" s="33">
        <f>IF(ISNUMBER(K211),IF(H211&gt;0,IF(I211&gt;0,J211,0),0),0)</f>
        <v>0</v>
      </c>
      <c r="R211" s="9">
        <f>IF(ISNUMBER(K211)=FALSE,J211,0)</f>
        <v>0</v>
      </c>
    </row>
    <row r="212">
      <c r="A212" s="10"/>
      <c r="B212" s="49" t="s">
        <v>51</v>
      </c>
      <c r="C212" s="1"/>
      <c r="D212" s="1"/>
      <c r="E212" s="50" t="s">
        <v>10</v>
      </c>
      <c r="F212" s="1"/>
      <c r="G212" s="1"/>
      <c r="H212" s="40"/>
      <c r="I212" s="1"/>
      <c r="J212" s="40"/>
      <c r="K212" s="1"/>
      <c r="L212" s="1"/>
      <c r="M212" s="13"/>
      <c r="N212" s="2"/>
      <c r="O212" s="2"/>
      <c r="P212" s="2"/>
      <c r="Q212" s="2"/>
    </row>
    <row r="213">
      <c r="A213" s="10"/>
      <c r="B213" s="49" t="s">
        <v>53</v>
      </c>
      <c r="C213" s="1"/>
      <c r="D213" s="1"/>
      <c r="E213" s="50" t="s">
        <v>280</v>
      </c>
      <c r="F213" s="1"/>
      <c r="G213" s="1"/>
      <c r="H213" s="40"/>
      <c r="I213" s="1"/>
      <c r="J213" s="40"/>
      <c r="K213" s="1"/>
      <c r="L213" s="1"/>
      <c r="M213" s="13"/>
      <c r="N213" s="2"/>
      <c r="O213" s="2"/>
      <c r="P213" s="2"/>
      <c r="Q213" s="2"/>
    </row>
    <row r="214" thickBot="1">
      <c r="A214" s="10"/>
      <c r="B214" s="51" t="s">
        <v>54</v>
      </c>
      <c r="C214" s="52"/>
      <c r="D214" s="52"/>
      <c r="E214" s="53" t="s">
        <v>281</v>
      </c>
      <c r="F214" s="52"/>
      <c r="G214" s="52"/>
      <c r="H214" s="54"/>
      <c r="I214" s="52"/>
      <c r="J214" s="54"/>
      <c r="K214" s="52"/>
      <c r="L214" s="52"/>
      <c r="M214" s="13"/>
      <c r="N214" s="2"/>
      <c r="O214" s="2"/>
      <c r="P214" s="2"/>
      <c r="Q214" s="2"/>
    </row>
    <row r="215" thickTop="1">
      <c r="A215" s="10"/>
      <c r="B215" s="41">
        <v>43</v>
      </c>
      <c r="C215" s="42" t="s">
        <v>282</v>
      </c>
      <c r="D215" s="42"/>
      <c r="E215" s="42" t="s">
        <v>283</v>
      </c>
      <c r="F215" s="42" t="s">
        <v>10</v>
      </c>
      <c r="G215" s="43" t="s">
        <v>122</v>
      </c>
      <c r="H215" s="55">
        <v>71.049999999999997</v>
      </c>
      <c r="I215" s="56">
        <v>0</v>
      </c>
      <c r="J215" s="57">
        <f>ROUND(H215*I215,2)</f>
        <v>0</v>
      </c>
      <c r="K215" s="58">
        <v>0.20999999999999999</v>
      </c>
      <c r="L215" s="59">
        <f>ROUND(J215*1.21,2)</f>
        <v>0</v>
      </c>
      <c r="M215" s="13"/>
      <c r="N215" s="2"/>
      <c r="O215" s="2"/>
      <c r="P215" s="2"/>
      <c r="Q215" s="33">
        <f>IF(ISNUMBER(K215),IF(H215&gt;0,IF(I215&gt;0,J215,0),0),0)</f>
        <v>0</v>
      </c>
      <c r="R215" s="9">
        <f>IF(ISNUMBER(K215)=FALSE,J215,0)</f>
        <v>0</v>
      </c>
    </row>
    <row r="216">
      <c r="A216" s="10"/>
      <c r="B216" s="49" t="s">
        <v>51</v>
      </c>
      <c r="C216" s="1"/>
      <c r="D216" s="1"/>
      <c r="E216" s="50" t="s">
        <v>284</v>
      </c>
      <c r="F216" s="1"/>
      <c r="G216" s="1"/>
      <c r="H216" s="40"/>
      <c r="I216" s="1"/>
      <c r="J216" s="40"/>
      <c r="K216" s="1"/>
      <c r="L216" s="1"/>
      <c r="M216" s="13"/>
      <c r="N216" s="2"/>
      <c r="O216" s="2"/>
      <c r="P216" s="2"/>
      <c r="Q216" s="2"/>
    </row>
    <row r="217">
      <c r="A217" s="10"/>
      <c r="B217" s="49" t="s">
        <v>53</v>
      </c>
      <c r="C217" s="1"/>
      <c r="D217" s="1"/>
      <c r="E217" s="50" t="s">
        <v>285</v>
      </c>
      <c r="F217" s="1"/>
      <c r="G217" s="1"/>
      <c r="H217" s="40"/>
      <c r="I217" s="1"/>
      <c r="J217" s="40"/>
      <c r="K217" s="1"/>
      <c r="L217" s="1"/>
      <c r="M217" s="13"/>
      <c r="N217" s="2"/>
      <c r="O217" s="2"/>
      <c r="P217" s="2"/>
      <c r="Q217" s="2"/>
    </row>
    <row r="218" thickBot="1">
      <c r="A218" s="10"/>
      <c r="B218" s="51" t="s">
        <v>54</v>
      </c>
      <c r="C218" s="52"/>
      <c r="D218" s="52"/>
      <c r="E218" s="53" t="s">
        <v>256</v>
      </c>
      <c r="F218" s="52"/>
      <c r="G218" s="52"/>
      <c r="H218" s="54"/>
      <c r="I218" s="52"/>
      <c r="J218" s="54"/>
      <c r="K218" s="52"/>
      <c r="L218" s="52"/>
      <c r="M218" s="13"/>
      <c r="N218" s="2"/>
      <c r="O218" s="2"/>
      <c r="P218" s="2"/>
      <c r="Q218" s="2"/>
    </row>
    <row r="219" thickTop="1">
      <c r="A219" s="10"/>
      <c r="B219" s="41">
        <v>44</v>
      </c>
      <c r="C219" s="42" t="s">
        <v>286</v>
      </c>
      <c r="D219" s="42"/>
      <c r="E219" s="42" t="s">
        <v>287</v>
      </c>
      <c r="F219" s="42" t="s">
        <v>10</v>
      </c>
      <c r="G219" s="43" t="s">
        <v>122</v>
      </c>
      <c r="H219" s="55">
        <v>87.486000000000004</v>
      </c>
      <c r="I219" s="56">
        <v>0</v>
      </c>
      <c r="J219" s="57">
        <f>ROUND(H219*I219,2)</f>
        <v>0</v>
      </c>
      <c r="K219" s="58">
        <v>0.20999999999999999</v>
      </c>
      <c r="L219" s="59">
        <f>ROUND(J219*1.21,2)</f>
        <v>0</v>
      </c>
      <c r="M219" s="13"/>
      <c r="N219" s="2"/>
      <c r="O219" s="2"/>
      <c r="P219" s="2"/>
      <c r="Q219" s="33">
        <f>IF(ISNUMBER(K219),IF(H219&gt;0,IF(I219&gt;0,J219,0),0),0)</f>
        <v>0</v>
      </c>
      <c r="R219" s="9">
        <f>IF(ISNUMBER(K219)=FALSE,J219,0)</f>
        <v>0</v>
      </c>
    </row>
    <row r="220">
      <c r="A220" s="10"/>
      <c r="B220" s="49" t="s">
        <v>51</v>
      </c>
      <c r="C220" s="1"/>
      <c r="D220" s="1"/>
      <c r="E220" s="50" t="s">
        <v>288</v>
      </c>
      <c r="F220" s="1"/>
      <c r="G220" s="1"/>
      <c r="H220" s="40"/>
      <c r="I220" s="1"/>
      <c r="J220" s="40"/>
      <c r="K220" s="1"/>
      <c r="L220" s="1"/>
      <c r="M220" s="13"/>
      <c r="N220" s="2"/>
      <c r="O220" s="2"/>
      <c r="P220" s="2"/>
      <c r="Q220" s="2"/>
    </row>
    <row r="221">
      <c r="A221" s="10"/>
      <c r="B221" s="49" t="s">
        <v>53</v>
      </c>
      <c r="C221" s="1"/>
      <c r="D221" s="1"/>
      <c r="E221" s="50" t="s">
        <v>289</v>
      </c>
      <c r="F221" s="1"/>
      <c r="G221" s="1"/>
      <c r="H221" s="40"/>
      <c r="I221" s="1"/>
      <c r="J221" s="40"/>
      <c r="K221" s="1"/>
      <c r="L221" s="1"/>
      <c r="M221" s="13"/>
      <c r="N221" s="2"/>
      <c r="O221" s="2"/>
      <c r="P221" s="2"/>
      <c r="Q221" s="2"/>
    </row>
    <row r="222" thickBot="1">
      <c r="A222" s="10"/>
      <c r="B222" s="51" t="s">
        <v>54</v>
      </c>
      <c r="C222" s="52"/>
      <c r="D222" s="52"/>
      <c r="E222" s="53" t="s">
        <v>256</v>
      </c>
      <c r="F222" s="52"/>
      <c r="G222" s="52"/>
      <c r="H222" s="54"/>
      <c r="I222" s="52"/>
      <c r="J222" s="54"/>
      <c r="K222" s="52"/>
      <c r="L222" s="52"/>
      <c r="M222" s="13"/>
      <c r="N222" s="2"/>
      <c r="O222" s="2"/>
      <c r="P222" s="2"/>
      <c r="Q222" s="2"/>
    </row>
    <row r="223" thickTop="1">
      <c r="A223" s="10"/>
      <c r="B223" s="41">
        <v>45</v>
      </c>
      <c r="C223" s="42" t="s">
        <v>290</v>
      </c>
      <c r="D223" s="42"/>
      <c r="E223" s="42" t="s">
        <v>291</v>
      </c>
      <c r="F223" s="42" t="s">
        <v>10</v>
      </c>
      <c r="G223" s="43" t="s">
        <v>122</v>
      </c>
      <c r="H223" s="55">
        <v>203.81999999999999</v>
      </c>
      <c r="I223" s="56">
        <v>0</v>
      </c>
      <c r="J223" s="57">
        <f>ROUND(H223*I223,2)</f>
        <v>0</v>
      </c>
      <c r="K223" s="58">
        <v>0.20999999999999999</v>
      </c>
      <c r="L223" s="59">
        <f>ROUND(J223*1.21,2)</f>
        <v>0</v>
      </c>
      <c r="M223" s="13"/>
      <c r="N223" s="2"/>
      <c r="O223" s="2"/>
      <c r="P223" s="2"/>
      <c r="Q223" s="33">
        <f>IF(ISNUMBER(K223),IF(H223&gt;0,IF(I223&gt;0,J223,0),0),0)</f>
        <v>0</v>
      </c>
      <c r="R223" s="9">
        <f>IF(ISNUMBER(K223)=FALSE,J223,0)</f>
        <v>0</v>
      </c>
    </row>
    <row r="224">
      <c r="A224" s="10"/>
      <c r="B224" s="49" t="s">
        <v>51</v>
      </c>
      <c r="C224" s="1"/>
      <c r="D224" s="1"/>
      <c r="E224" s="50" t="s">
        <v>10</v>
      </c>
      <c r="F224" s="1"/>
      <c r="G224" s="1"/>
      <c r="H224" s="40"/>
      <c r="I224" s="1"/>
      <c r="J224" s="40"/>
      <c r="K224" s="1"/>
      <c r="L224" s="1"/>
      <c r="M224" s="13"/>
      <c r="N224" s="2"/>
      <c r="O224" s="2"/>
      <c r="P224" s="2"/>
      <c r="Q224" s="2"/>
    </row>
    <row r="225">
      <c r="A225" s="10"/>
      <c r="B225" s="49" t="s">
        <v>53</v>
      </c>
      <c r="C225" s="1"/>
      <c r="D225" s="1"/>
      <c r="E225" s="50" t="s">
        <v>292</v>
      </c>
      <c r="F225" s="1"/>
      <c r="G225" s="1"/>
      <c r="H225" s="40"/>
      <c r="I225" s="1"/>
      <c r="J225" s="40"/>
      <c r="K225" s="1"/>
      <c r="L225" s="1"/>
      <c r="M225" s="13"/>
      <c r="N225" s="2"/>
      <c r="O225" s="2"/>
      <c r="P225" s="2"/>
      <c r="Q225" s="2"/>
    </row>
    <row r="226" thickBot="1">
      <c r="A226" s="10"/>
      <c r="B226" s="51" t="s">
        <v>54</v>
      </c>
      <c r="C226" s="52"/>
      <c r="D226" s="52"/>
      <c r="E226" s="53" t="s">
        <v>293</v>
      </c>
      <c r="F226" s="52"/>
      <c r="G226" s="52"/>
      <c r="H226" s="54"/>
      <c r="I226" s="52"/>
      <c r="J226" s="54"/>
      <c r="K226" s="52"/>
      <c r="L226" s="52"/>
      <c r="M226" s="13"/>
      <c r="N226" s="2"/>
      <c r="O226" s="2"/>
      <c r="P226" s="2"/>
      <c r="Q226" s="2"/>
    </row>
    <row r="227" thickTop="1">
      <c r="A227" s="10"/>
      <c r="B227" s="41">
        <v>46</v>
      </c>
      <c r="C227" s="42" t="s">
        <v>294</v>
      </c>
      <c r="D227" s="42"/>
      <c r="E227" s="42" t="s">
        <v>295</v>
      </c>
      <c r="F227" s="42" t="s">
        <v>10</v>
      </c>
      <c r="G227" s="43" t="s">
        <v>122</v>
      </c>
      <c r="H227" s="55">
        <v>116.648</v>
      </c>
      <c r="I227" s="56">
        <v>0</v>
      </c>
      <c r="J227" s="57">
        <f>ROUND(H227*I227,2)</f>
        <v>0</v>
      </c>
      <c r="K227" s="58">
        <v>0.20999999999999999</v>
      </c>
      <c r="L227" s="59">
        <f>ROUND(J227*1.21,2)</f>
        <v>0</v>
      </c>
      <c r="M227" s="13"/>
      <c r="N227" s="2"/>
      <c r="O227" s="2"/>
      <c r="P227" s="2"/>
      <c r="Q227" s="33">
        <f>IF(ISNUMBER(K227),IF(H227&gt;0,IF(I227&gt;0,J227,0),0),0)</f>
        <v>0</v>
      </c>
      <c r="R227" s="9">
        <f>IF(ISNUMBER(K227)=FALSE,J227,0)</f>
        <v>0</v>
      </c>
    </row>
    <row r="228">
      <c r="A228" s="10"/>
      <c r="B228" s="49" t="s">
        <v>51</v>
      </c>
      <c r="C228" s="1"/>
      <c r="D228" s="1"/>
      <c r="E228" s="50" t="s">
        <v>296</v>
      </c>
      <c r="F228" s="1"/>
      <c r="G228" s="1"/>
      <c r="H228" s="40"/>
      <c r="I228" s="1"/>
      <c r="J228" s="40"/>
      <c r="K228" s="1"/>
      <c r="L228" s="1"/>
      <c r="M228" s="13"/>
      <c r="N228" s="2"/>
      <c r="O228" s="2"/>
      <c r="P228" s="2"/>
      <c r="Q228" s="2"/>
    </row>
    <row r="229">
      <c r="A229" s="10"/>
      <c r="B229" s="49" t="s">
        <v>53</v>
      </c>
      <c r="C229" s="1"/>
      <c r="D229" s="1"/>
      <c r="E229" s="50" t="s">
        <v>297</v>
      </c>
      <c r="F229" s="1"/>
      <c r="G229" s="1"/>
      <c r="H229" s="40"/>
      <c r="I229" s="1"/>
      <c r="J229" s="40"/>
      <c r="K229" s="1"/>
      <c r="L229" s="1"/>
      <c r="M229" s="13"/>
      <c r="N229" s="2"/>
      <c r="O229" s="2"/>
      <c r="P229" s="2"/>
      <c r="Q229" s="2"/>
    </row>
    <row r="230" thickBot="1">
      <c r="A230" s="10"/>
      <c r="B230" s="51" t="s">
        <v>54</v>
      </c>
      <c r="C230" s="52"/>
      <c r="D230" s="52"/>
      <c r="E230" s="53" t="s">
        <v>298</v>
      </c>
      <c r="F230" s="52"/>
      <c r="G230" s="52"/>
      <c r="H230" s="54"/>
      <c r="I230" s="52"/>
      <c r="J230" s="54"/>
      <c r="K230" s="52"/>
      <c r="L230" s="52"/>
      <c r="M230" s="13"/>
      <c r="N230" s="2"/>
      <c r="O230" s="2"/>
      <c r="P230" s="2"/>
      <c r="Q230" s="2"/>
    </row>
    <row r="231" thickTop="1">
      <c r="A231" s="10"/>
      <c r="B231" s="41">
        <v>47</v>
      </c>
      <c r="C231" s="42" t="s">
        <v>299</v>
      </c>
      <c r="D231" s="42"/>
      <c r="E231" s="42" t="s">
        <v>300</v>
      </c>
      <c r="F231" s="42" t="s">
        <v>10</v>
      </c>
      <c r="G231" s="43" t="s">
        <v>122</v>
      </c>
      <c r="H231" s="55">
        <v>40.5</v>
      </c>
      <c r="I231" s="56">
        <v>0</v>
      </c>
      <c r="J231" s="57">
        <f>ROUND(H231*I231,2)</f>
        <v>0</v>
      </c>
      <c r="K231" s="58">
        <v>0.20999999999999999</v>
      </c>
      <c r="L231" s="59">
        <f>ROUND(J231*1.21,2)</f>
        <v>0</v>
      </c>
      <c r="M231" s="13"/>
      <c r="N231" s="2"/>
      <c r="O231" s="2"/>
      <c r="P231" s="2"/>
      <c r="Q231" s="33">
        <f>IF(ISNUMBER(K231),IF(H231&gt;0,IF(I231&gt;0,J231,0),0),0)</f>
        <v>0</v>
      </c>
      <c r="R231" s="9">
        <f>IF(ISNUMBER(K231)=FALSE,J231,0)</f>
        <v>0</v>
      </c>
    </row>
    <row r="232">
      <c r="A232" s="10"/>
      <c r="B232" s="49" t="s">
        <v>51</v>
      </c>
      <c r="C232" s="1"/>
      <c r="D232" s="1"/>
      <c r="E232" s="50" t="s">
        <v>301</v>
      </c>
      <c r="F232" s="1"/>
      <c r="G232" s="1"/>
      <c r="H232" s="40"/>
      <c r="I232" s="1"/>
      <c r="J232" s="40"/>
      <c r="K232" s="1"/>
      <c r="L232" s="1"/>
      <c r="M232" s="13"/>
      <c r="N232" s="2"/>
      <c r="O232" s="2"/>
      <c r="P232" s="2"/>
      <c r="Q232" s="2"/>
    </row>
    <row r="233">
      <c r="A233" s="10"/>
      <c r="B233" s="49" t="s">
        <v>53</v>
      </c>
      <c r="C233" s="1"/>
      <c r="D233" s="1"/>
      <c r="E233" s="50" t="s">
        <v>302</v>
      </c>
      <c r="F233" s="1"/>
      <c r="G233" s="1"/>
      <c r="H233" s="40"/>
      <c r="I233" s="1"/>
      <c r="J233" s="40"/>
      <c r="K233" s="1"/>
      <c r="L233" s="1"/>
      <c r="M233" s="13"/>
      <c r="N233" s="2"/>
      <c r="O233" s="2"/>
      <c r="P233" s="2"/>
      <c r="Q233" s="2"/>
    </row>
    <row r="234" thickBot="1">
      <c r="A234" s="10"/>
      <c r="B234" s="51" t="s">
        <v>54</v>
      </c>
      <c r="C234" s="52"/>
      <c r="D234" s="52"/>
      <c r="E234" s="53" t="s">
        <v>303</v>
      </c>
      <c r="F234" s="52"/>
      <c r="G234" s="52"/>
      <c r="H234" s="54"/>
      <c r="I234" s="52"/>
      <c r="J234" s="54"/>
      <c r="K234" s="52"/>
      <c r="L234" s="52"/>
      <c r="M234" s="13"/>
      <c r="N234" s="2"/>
      <c r="O234" s="2"/>
      <c r="P234" s="2"/>
      <c r="Q234" s="2"/>
    </row>
    <row r="235" thickTop="1" thickBot="1" ht="25" customHeight="1">
      <c r="A235" s="10"/>
      <c r="B235" s="1"/>
      <c r="C235" s="60">
        <v>4</v>
      </c>
      <c r="D235" s="1"/>
      <c r="E235" s="61" t="s">
        <v>89</v>
      </c>
      <c r="F235" s="1"/>
      <c r="G235" s="62" t="s">
        <v>74</v>
      </c>
      <c r="H235" s="63">
        <f>J199+J203+J207+J211+J215+J219+J223+J227+J231</f>
        <v>0</v>
      </c>
      <c r="I235" s="62" t="s">
        <v>75</v>
      </c>
      <c r="J235" s="64">
        <f>(L235-H235)</f>
        <v>0</v>
      </c>
      <c r="K235" s="62" t="s">
        <v>76</v>
      </c>
      <c r="L235" s="65">
        <f>ROUND((J199+J203+J207+J211+J215+J219+J223+J227+J231)*1.21,2)</f>
        <v>0</v>
      </c>
      <c r="M235" s="13"/>
      <c r="N235" s="2"/>
      <c r="O235" s="2"/>
      <c r="P235" s="2"/>
      <c r="Q235" s="33">
        <f>0+Q199+Q203+Q207+Q211+Q215+Q219+Q223+Q227+Q231</f>
        <v>0</v>
      </c>
      <c r="R235" s="9">
        <f>0+R199+R203+R207+R211+R215+R219+R223+R227+R231</f>
        <v>0</v>
      </c>
      <c r="S235" s="66">
        <f>Q235*(1+J235)+R235</f>
        <v>0</v>
      </c>
    </row>
    <row r="236" thickTop="1" thickBot="1" ht="25" customHeight="1">
      <c r="A236" s="10"/>
      <c r="B236" s="67"/>
      <c r="C236" s="67"/>
      <c r="D236" s="67"/>
      <c r="E236" s="67"/>
      <c r="F236" s="67"/>
      <c r="G236" s="68" t="s">
        <v>77</v>
      </c>
      <c r="H236" s="69">
        <f>0+J199+J203+J207+J211+J215+J219+J223+J227+J231</f>
        <v>0</v>
      </c>
      <c r="I236" s="68" t="s">
        <v>78</v>
      </c>
      <c r="J236" s="70">
        <f>0+J235</f>
        <v>0</v>
      </c>
      <c r="K236" s="68" t="s">
        <v>79</v>
      </c>
      <c r="L236" s="71">
        <f>0+L235</f>
        <v>0</v>
      </c>
      <c r="M236" s="13"/>
      <c r="N236" s="2"/>
      <c r="O236" s="2"/>
      <c r="P236" s="2"/>
      <c r="Q236" s="2"/>
    </row>
    <row r="237" ht="40" customHeight="1">
      <c r="A237" s="10"/>
      <c r="B237" s="76" t="s">
        <v>304</v>
      </c>
      <c r="C237" s="1"/>
      <c r="D237" s="1"/>
      <c r="E237" s="1"/>
      <c r="F237" s="1"/>
      <c r="G237" s="1"/>
      <c r="H237" s="40"/>
      <c r="I237" s="1"/>
      <c r="J237" s="40"/>
      <c r="K237" s="1"/>
      <c r="L237" s="1"/>
      <c r="M237" s="13"/>
      <c r="N237" s="2"/>
      <c r="O237" s="2"/>
      <c r="P237" s="2"/>
      <c r="Q237" s="2"/>
    </row>
    <row r="238">
      <c r="A238" s="10"/>
      <c r="B238" s="41">
        <v>48</v>
      </c>
      <c r="C238" s="42" t="s">
        <v>305</v>
      </c>
      <c r="D238" s="42"/>
      <c r="E238" s="42" t="s">
        <v>306</v>
      </c>
      <c r="F238" s="42" t="s">
        <v>10</v>
      </c>
      <c r="G238" s="43" t="s">
        <v>128</v>
      </c>
      <c r="H238" s="44">
        <v>308</v>
      </c>
      <c r="I238" s="45">
        <v>0</v>
      </c>
      <c r="J238" s="46">
        <f>ROUND(H238*I238,2)</f>
        <v>0</v>
      </c>
      <c r="K238" s="47">
        <v>0.20999999999999999</v>
      </c>
      <c r="L238" s="48">
        <f>ROUND(J238*1.21,2)</f>
        <v>0</v>
      </c>
      <c r="M238" s="13"/>
      <c r="N238" s="2"/>
      <c r="O238" s="2"/>
      <c r="P238" s="2"/>
      <c r="Q238" s="33">
        <f>IF(ISNUMBER(K238),IF(H238&gt;0,IF(I238&gt;0,J238,0),0),0)</f>
        <v>0</v>
      </c>
      <c r="R238" s="9">
        <f>IF(ISNUMBER(K238)=FALSE,J238,0)</f>
        <v>0</v>
      </c>
    </row>
    <row r="239">
      <c r="A239" s="10"/>
      <c r="B239" s="49" t="s">
        <v>51</v>
      </c>
      <c r="C239" s="1"/>
      <c r="D239" s="1"/>
      <c r="E239" s="50" t="s">
        <v>307</v>
      </c>
      <c r="F239" s="1"/>
      <c r="G239" s="1"/>
      <c r="H239" s="40"/>
      <c r="I239" s="1"/>
      <c r="J239" s="40"/>
      <c r="K239" s="1"/>
      <c r="L239" s="1"/>
      <c r="M239" s="13"/>
      <c r="N239" s="2"/>
      <c r="O239" s="2"/>
      <c r="P239" s="2"/>
      <c r="Q239" s="2"/>
    </row>
    <row r="240">
      <c r="A240" s="10"/>
      <c r="B240" s="49" t="s">
        <v>53</v>
      </c>
      <c r="C240" s="1"/>
      <c r="D240" s="1"/>
      <c r="E240" s="50" t="s">
        <v>308</v>
      </c>
      <c r="F240" s="1"/>
      <c r="G240" s="1"/>
      <c r="H240" s="40"/>
      <c r="I240" s="1"/>
      <c r="J240" s="40"/>
      <c r="K240" s="1"/>
      <c r="L240" s="1"/>
      <c r="M240" s="13"/>
      <c r="N240" s="2"/>
      <c r="O240" s="2"/>
      <c r="P240" s="2"/>
      <c r="Q240" s="2"/>
    </row>
    <row r="241" thickBot="1">
      <c r="A241" s="10"/>
      <c r="B241" s="51" t="s">
        <v>54</v>
      </c>
      <c r="C241" s="52"/>
      <c r="D241" s="52"/>
      <c r="E241" s="53" t="s">
        <v>309</v>
      </c>
      <c r="F241" s="52"/>
      <c r="G241" s="52"/>
      <c r="H241" s="54"/>
      <c r="I241" s="52"/>
      <c r="J241" s="54"/>
      <c r="K241" s="52"/>
      <c r="L241" s="52"/>
      <c r="M241" s="13"/>
      <c r="N241" s="2"/>
      <c r="O241" s="2"/>
      <c r="P241" s="2"/>
      <c r="Q241" s="2"/>
    </row>
    <row r="242" thickTop="1">
      <c r="A242" s="10"/>
      <c r="B242" s="41">
        <v>49</v>
      </c>
      <c r="C242" s="42" t="s">
        <v>310</v>
      </c>
      <c r="D242" s="42" t="s">
        <v>96</v>
      </c>
      <c r="E242" s="42" t="s">
        <v>311</v>
      </c>
      <c r="F242" s="42" t="s">
        <v>10</v>
      </c>
      <c r="G242" s="43" t="s">
        <v>128</v>
      </c>
      <c r="H242" s="55">
        <v>45.299999999999997</v>
      </c>
      <c r="I242" s="56">
        <v>0</v>
      </c>
      <c r="J242" s="57">
        <f>ROUND(H242*I242,2)</f>
        <v>0</v>
      </c>
      <c r="K242" s="58">
        <v>0.20999999999999999</v>
      </c>
      <c r="L242" s="59">
        <f>ROUND(J242*1.21,2)</f>
        <v>0</v>
      </c>
      <c r="M242" s="13"/>
      <c r="N242" s="2"/>
      <c r="O242" s="2"/>
      <c r="P242" s="2"/>
      <c r="Q242" s="33">
        <f>IF(ISNUMBER(K242),IF(H242&gt;0,IF(I242&gt;0,J242,0),0),0)</f>
        <v>0</v>
      </c>
      <c r="R242" s="9">
        <f>IF(ISNUMBER(K242)=FALSE,J242,0)</f>
        <v>0</v>
      </c>
    </row>
    <row r="243">
      <c r="A243" s="10"/>
      <c r="B243" s="49" t="s">
        <v>51</v>
      </c>
      <c r="C243" s="1"/>
      <c r="D243" s="1"/>
      <c r="E243" s="50" t="s">
        <v>312</v>
      </c>
      <c r="F243" s="1"/>
      <c r="G243" s="1"/>
      <c r="H243" s="40"/>
      <c r="I243" s="1"/>
      <c r="J243" s="40"/>
      <c r="K243" s="1"/>
      <c r="L243" s="1"/>
      <c r="M243" s="13"/>
      <c r="N243" s="2"/>
      <c r="O243" s="2"/>
      <c r="P243" s="2"/>
      <c r="Q243" s="2"/>
    </row>
    <row r="244">
      <c r="A244" s="10"/>
      <c r="B244" s="49" t="s">
        <v>53</v>
      </c>
      <c r="C244" s="1"/>
      <c r="D244" s="1"/>
      <c r="E244" s="50" t="s">
        <v>313</v>
      </c>
      <c r="F244" s="1"/>
      <c r="G244" s="1"/>
      <c r="H244" s="40"/>
      <c r="I244" s="1"/>
      <c r="J244" s="40"/>
      <c r="K244" s="1"/>
      <c r="L244" s="1"/>
      <c r="M244" s="13"/>
      <c r="N244" s="2"/>
      <c r="O244" s="2"/>
      <c r="P244" s="2"/>
      <c r="Q244" s="2"/>
    </row>
    <row r="245" thickBot="1">
      <c r="A245" s="10"/>
      <c r="B245" s="51" t="s">
        <v>54</v>
      </c>
      <c r="C245" s="52"/>
      <c r="D245" s="52"/>
      <c r="E245" s="53" t="s">
        <v>309</v>
      </c>
      <c r="F245" s="52"/>
      <c r="G245" s="52"/>
      <c r="H245" s="54"/>
      <c r="I245" s="52"/>
      <c r="J245" s="54"/>
      <c r="K245" s="52"/>
      <c r="L245" s="52"/>
      <c r="M245" s="13"/>
      <c r="N245" s="2"/>
      <c r="O245" s="2"/>
      <c r="P245" s="2"/>
      <c r="Q245" s="2"/>
    </row>
    <row r="246" thickTop="1">
      <c r="A246" s="10"/>
      <c r="B246" s="41">
        <v>50</v>
      </c>
      <c r="C246" s="42" t="s">
        <v>310</v>
      </c>
      <c r="D246" s="42" t="s">
        <v>102</v>
      </c>
      <c r="E246" s="42" t="s">
        <v>311</v>
      </c>
      <c r="F246" s="42" t="s">
        <v>10</v>
      </c>
      <c r="G246" s="43" t="s">
        <v>128</v>
      </c>
      <c r="H246" s="55">
        <v>308</v>
      </c>
      <c r="I246" s="56">
        <v>0</v>
      </c>
      <c r="J246" s="57">
        <f>ROUND(H246*I246,2)</f>
        <v>0</v>
      </c>
      <c r="K246" s="58">
        <v>0.20999999999999999</v>
      </c>
      <c r="L246" s="59">
        <f>ROUND(J246*1.21,2)</f>
        <v>0</v>
      </c>
      <c r="M246" s="13"/>
      <c r="N246" s="2"/>
      <c r="O246" s="2"/>
      <c r="P246" s="2"/>
      <c r="Q246" s="33">
        <f>IF(ISNUMBER(K246),IF(H246&gt;0,IF(I246&gt;0,J246,0),0),0)</f>
        <v>0</v>
      </c>
      <c r="R246" s="9">
        <f>IF(ISNUMBER(K246)=FALSE,J246,0)</f>
        <v>0</v>
      </c>
    </row>
    <row r="247">
      <c r="A247" s="10"/>
      <c r="B247" s="49" t="s">
        <v>51</v>
      </c>
      <c r="C247" s="1"/>
      <c r="D247" s="1"/>
      <c r="E247" s="50" t="s">
        <v>314</v>
      </c>
      <c r="F247" s="1"/>
      <c r="G247" s="1"/>
      <c r="H247" s="40"/>
      <c r="I247" s="1"/>
      <c r="J247" s="40"/>
      <c r="K247" s="1"/>
      <c r="L247" s="1"/>
      <c r="M247" s="13"/>
      <c r="N247" s="2"/>
      <c r="O247" s="2"/>
      <c r="P247" s="2"/>
      <c r="Q247" s="2"/>
    </row>
    <row r="248">
      <c r="A248" s="10"/>
      <c r="B248" s="49" t="s">
        <v>53</v>
      </c>
      <c r="C248" s="1"/>
      <c r="D248" s="1"/>
      <c r="E248" s="50" t="s">
        <v>308</v>
      </c>
      <c r="F248" s="1"/>
      <c r="G248" s="1"/>
      <c r="H248" s="40"/>
      <c r="I248" s="1"/>
      <c r="J248" s="40"/>
      <c r="K248" s="1"/>
      <c r="L248" s="1"/>
      <c r="M248" s="13"/>
      <c r="N248" s="2"/>
      <c r="O248" s="2"/>
      <c r="P248" s="2"/>
      <c r="Q248" s="2"/>
    </row>
    <row r="249" thickBot="1">
      <c r="A249" s="10"/>
      <c r="B249" s="51" t="s">
        <v>54</v>
      </c>
      <c r="C249" s="52"/>
      <c r="D249" s="52"/>
      <c r="E249" s="53" t="s">
        <v>309</v>
      </c>
      <c r="F249" s="52"/>
      <c r="G249" s="52"/>
      <c r="H249" s="54"/>
      <c r="I249" s="52"/>
      <c r="J249" s="54"/>
      <c r="K249" s="52"/>
      <c r="L249" s="52"/>
      <c r="M249" s="13"/>
      <c r="N249" s="2"/>
      <c r="O249" s="2"/>
      <c r="P249" s="2"/>
      <c r="Q249" s="2"/>
    </row>
    <row r="250" thickTop="1">
      <c r="A250" s="10"/>
      <c r="B250" s="41">
        <v>51</v>
      </c>
      <c r="C250" s="42" t="s">
        <v>315</v>
      </c>
      <c r="D250" s="42"/>
      <c r="E250" s="42" t="s">
        <v>316</v>
      </c>
      <c r="F250" s="42" t="s">
        <v>10</v>
      </c>
      <c r="G250" s="43" t="s">
        <v>122</v>
      </c>
      <c r="H250" s="55">
        <v>4.5</v>
      </c>
      <c r="I250" s="56">
        <v>0</v>
      </c>
      <c r="J250" s="57">
        <f>ROUND(H250*I250,2)</f>
        <v>0</v>
      </c>
      <c r="K250" s="58">
        <v>0.20999999999999999</v>
      </c>
      <c r="L250" s="59">
        <f>ROUND(J250*1.21,2)</f>
        <v>0</v>
      </c>
      <c r="M250" s="13"/>
      <c r="N250" s="2"/>
      <c r="O250" s="2"/>
      <c r="P250" s="2"/>
      <c r="Q250" s="33">
        <f>IF(ISNUMBER(K250),IF(H250&gt;0,IF(I250&gt;0,J250,0),0),0)</f>
        <v>0</v>
      </c>
      <c r="R250" s="9">
        <f>IF(ISNUMBER(K250)=FALSE,J250,0)</f>
        <v>0</v>
      </c>
    </row>
    <row r="251">
      <c r="A251" s="10"/>
      <c r="B251" s="49" t="s">
        <v>51</v>
      </c>
      <c r="C251" s="1"/>
      <c r="D251" s="1"/>
      <c r="E251" s="50" t="s">
        <v>317</v>
      </c>
      <c r="F251" s="1"/>
      <c r="G251" s="1"/>
      <c r="H251" s="40"/>
      <c r="I251" s="1"/>
      <c r="J251" s="40"/>
      <c r="K251" s="1"/>
      <c r="L251" s="1"/>
      <c r="M251" s="13"/>
      <c r="N251" s="2"/>
      <c r="O251" s="2"/>
      <c r="P251" s="2"/>
      <c r="Q251" s="2"/>
    </row>
    <row r="252">
      <c r="A252" s="10"/>
      <c r="B252" s="49" t="s">
        <v>53</v>
      </c>
      <c r="C252" s="1"/>
      <c r="D252" s="1"/>
      <c r="E252" s="50" t="s">
        <v>318</v>
      </c>
      <c r="F252" s="1"/>
      <c r="G252" s="1"/>
      <c r="H252" s="40"/>
      <c r="I252" s="1"/>
      <c r="J252" s="40"/>
      <c r="K252" s="1"/>
      <c r="L252" s="1"/>
      <c r="M252" s="13"/>
      <c r="N252" s="2"/>
      <c r="O252" s="2"/>
      <c r="P252" s="2"/>
      <c r="Q252" s="2"/>
    </row>
    <row r="253" thickBot="1">
      <c r="A253" s="10"/>
      <c r="B253" s="51" t="s">
        <v>54</v>
      </c>
      <c r="C253" s="52"/>
      <c r="D253" s="52"/>
      <c r="E253" s="53" t="s">
        <v>319</v>
      </c>
      <c r="F253" s="52"/>
      <c r="G253" s="52"/>
      <c r="H253" s="54"/>
      <c r="I253" s="52"/>
      <c r="J253" s="54"/>
      <c r="K253" s="52"/>
      <c r="L253" s="52"/>
      <c r="M253" s="13"/>
      <c r="N253" s="2"/>
      <c r="O253" s="2"/>
      <c r="P253" s="2"/>
      <c r="Q253" s="2"/>
    </row>
    <row r="254" thickTop="1">
      <c r="A254" s="10"/>
      <c r="B254" s="41">
        <v>52</v>
      </c>
      <c r="C254" s="42" t="s">
        <v>320</v>
      </c>
      <c r="D254" s="42"/>
      <c r="E254" s="42" t="s">
        <v>321</v>
      </c>
      <c r="F254" s="42" t="s">
        <v>10</v>
      </c>
      <c r="G254" s="43" t="s">
        <v>128</v>
      </c>
      <c r="H254" s="55">
        <v>308</v>
      </c>
      <c r="I254" s="56">
        <v>0</v>
      </c>
      <c r="J254" s="57">
        <f>ROUND(H254*I254,2)</f>
        <v>0</v>
      </c>
      <c r="K254" s="58">
        <v>0.20999999999999999</v>
      </c>
      <c r="L254" s="59">
        <f>ROUND(J254*1.21,2)</f>
        <v>0</v>
      </c>
      <c r="M254" s="13"/>
      <c r="N254" s="2"/>
      <c r="O254" s="2"/>
      <c r="P254" s="2"/>
      <c r="Q254" s="33">
        <f>IF(ISNUMBER(K254),IF(H254&gt;0,IF(I254&gt;0,J254,0),0),0)</f>
        <v>0</v>
      </c>
      <c r="R254" s="9">
        <f>IF(ISNUMBER(K254)=FALSE,J254,0)</f>
        <v>0</v>
      </c>
    </row>
    <row r="255">
      <c r="A255" s="10"/>
      <c r="B255" s="49" t="s">
        <v>51</v>
      </c>
      <c r="C255" s="1"/>
      <c r="D255" s="1"/>
      <c r="E255" s="50" t="s">
        <v>322</v>
      </c>
      <c r="F255" s="1"/>
      <c r="G255" s="1"/>
      <c r="H255" s="40"/>
      <c r="I255" s="1"/>
      <c r="J255" s="40"/>
      <c r="K255" s="1"/>
      <c r="L255" s="1"/>
      <c r="M255" s="13"/>
      <c r="N255" s="2"/>
      <c r="O255" s="2"/>
      <c r="P255" s="2"/>
      <c r="Q255" s="2"/>
    </row>
    <row r="256">
      <c r="A256" s="10"/>
      <c r="B256" s="49" t="s">
        <v>53</v>
      </c>
      <c r="C256" s="1"/>
      <c r="D256" s="1"/>
      <c r="E256" s="50" t="s">
        <v>308</v>
      </c>
      <c r="F256" s="1"/>
      <c r="G256" s="1"/>
      <c r="H256" s="40"/>
      <c r="I256" s="1"/>
      <c r="J256" s="40"/>
      <c r="K256" s="1"/>
      <c r="L256" s="1"/>
      <c r="M256" s="13"/>
      <c r="N256" s="2"/>
      <c r="O256" s="2"/>
      <c r="P256" s="2"/>
      <c r="Q256" s="2"/>
    </row>
    <row r="257" thickBot="1">
      <c r="A257" s="10"/>
      <c r="B257" s="51" t="s">
        <v>54</v>
      </c>
      <c r="C257" s="52"/>
      <c r="D257" s="52"/>
      <c r="E257" s="53" t="s">
        <v>323</v>
      </c>
      <c r="F257" s="52"/>
      <c r="G257" s="52"/>
      <c r="H257" s="54"/>
      <c r="I257" s="52"/>
      <c r="J257" s="54"/>
      <c r="K257" s="52"/>
      <c r="L257" s="52"/>
      <c r="M257" s="13"/>
      <c r="N257" s="2"/>
      <c r="O257" s="2"/>
      <c r="P257" s="2"/>
      <c r="Q257" s="2"/>
    </row>
    <row r="258" thickTop="1">
      <c r="A258" s="10"/>
      <c r="B258" s="41">
        <v>53</v>
      </c>
      <c r="C258" s="42" t="s">
        <v>324</v>
      </c>
      <c r="D258" s="42"/>
      <c r="E258" s="42" t="s">
        <v>325</v>
      </c>
      <c r="F258" s="42" t="s">
        <v>10</v>
      </c>
      <c r="G258" s="43" t="s">
        <v>128</v>
      </c>
      <c r="H258" s="55">
        <v>874</v>
      </c>
      <c r="I258" s="56">
        <v>0</v>
      </c>
      <c r="J258" s="57">
        <f>ROUND(H258*I258,2)</f>
        <v>0</v>
      </c>
      <c r="K258" s="58">
        <v>0.20999999999999999</v>
      </c>
      <c r="L258" s="59">
        <f>ROUND(J258*1.21,2)</f>
        <v>0</v>
      </c>
      <c r="M258" s="13"/>
      <c r="N258" s="2"/>
      <c r="O258" s="2"/>
      <c r="P258" s="2"/>
      <c r="Q258" s="33">
        <f>IF(ISNUMBER(K258),IF(H258&gt;0,IF(I258&gt;0,J258,0),0),0)</f>
        <v>0</v>
      </c>
      <c r="R258" s="9">
        <f>IF(ISNUMBER(K258)=FALSE,J258,0)</f>
        <v>0</v>
      </c>
    </row>
    <row r="259">
      <c r="A259" s="10"/>
      <c r="B259" s="49" t="s">
        <v>51</v>
      </c>
      <c r="C259" s="1"/>
      <c r="D259" s="1"/>
      <c r="E259" s="50" t="s">
        <v>326</v>
      </c>
      <c r="F259" s="1"/>
      <c r="G259" s="1"/>
      <c r="H259" s="40"/>
      <c r="I259" s="1"/>
      <c r="J259" s="40"/>
      <c r="K259" s="1"/>
      <c r="L259" s="1"/>
      <c r="M259" s="13"/>
      <c r="N259" s="2"/>
      <c r="O259" s="2"/>
      <c r="P259" s="2"/>
      <c r="Q259" s="2"/>
    </row>
    <row r="260">
      <c r="A260" s="10"/>
      <c r="B260" s="49" t="s">
        <v>53</v>
      </c>
      <c r="C260" s="1"/>
      <c r="D260" s="1"/>
      <c r="E260" s="50" t="s">
        <v>327</v>
      </c>
      <c r="F260" s="1"/>
      <c r="G260" s="1"/>
      <c r="H260" s="40"/>
      <c r="I260" s="1"/>
      <c r="J260" s="40"/>
      <c r="K260" s="1"/>
      <c r="L260" s="1"/>
      <c r="M260" s="13"/>
      <c r="N260" s="2"/>
      <c r="O260" s="2"/>
      <c r="P260" s="2"/>
      <c r="Q260" s="2"/>
    </row>
    <row r="261" thickBot="1">
      <c r="A261" s="10"/>
      <c r="B261" s="51" t="s">
        <v>54</v>
      </c>
      <c r="C261" s="52"/>
      <c r="D261" s="52"/>
      <c r="E261" s="53" t="s">
        <v>323</v>
      </c>
      <c r="F261" s="52"/>
      <c r="G261" s="52"/>
      <c r="H261" s="54"/>
      <c r="I261" s="52"/>
      <c r="J261" s="54"/>
      <c r="K261" s="52"/>
      <c r="L261" s="52"/>
      <c r="M261" s="13"/>
      <c r="N261" s="2"/>
      <c r="O261" s="2"/>
      <c r="P261" s="2"/>
      <c r="Q261" s="2"/>
    </row>
    <row r="262" thickTop="1">
      <c r="A262" s="10"/>
      <c r="B262" s="41">
        <v>54</v>
      </c>
      <c r="C262" s="42" t="s">
        <v>328</v>
      </c>
      <c r="D262" s="42"/>
      <c r="E262" s="42" t="s">
        <v>329</v>
      </c>
      <c r="F262" s="42" t="s">
        <v>10</v>
      </c>
      <c r="G262" s="43" t="s">
        <v>128</v>
      </c>
      <c r="H262" s="55">
        <v>566</v>
      </c>
      <c r="I262" s="56">
        <v>0</v>
      </c>
      <c r="J262" s="57">
        <f>ROUND(H262*I262,2)</f>
        <v>0</v>
      </c>
      <c r="K262" s="58">
        <v>0.20999999999999999</v>
      </c>
      <c r="L262" s="59">
        <f>ROUND(J262*1.21,2)</f>
        <v>0</v>
      </c>
      <c r="M262" s="13"/>
      <c r="N262" s="2"/>
      <c r="O262" s="2"/>
      <c r="P262" s="2"/>
      <c r="Q262" s="33">
        <f>IF(ISNUMBER(K262),IF(H262&gt;0,IF(I262&gt;0,J262,0),0),0)</f>
        <v>0</v>
      </c>
      <c r="R262" s="9">
        <f>IF(ISNUMBER(K262)=FALSE,J262,0)</f>
        <v>0</v>
      </c>
    </row>
    <row r="263">
      <c r="A263" s="10"/>
      <c r="B263" s="49" t="s">
        <v>51</v>
      </c>
      <c r="C263" s="1"/>
      <c r="D263" s="1"/>
      <c r="E263" s="50" t="s">
        <v>330</v>
      </c>
      <c r="F263" s="1"/>
      <c r="G263" s="1"/>
      <c r="H263" s="40"/>
      <c r="I263" s="1"/>
      <c r="J263" s="40"/>
      <c r="K263" s="1"/>
      <c r="L263" s="1"/>
      <c r="M263" s="13"/>
      <c r="N263" s="2"/>
      <c r="O263" s="2"/>
      <c r="P263" s="2"/>
      <c r="Q263" s="2"/>
    </row>
    <row r="264">
      <c r="A264" s="10"/>
      <c r="B264" s="49" t="s">
        <v>53</v>
      </c>
      <c r="C264" s="1"/>
      <c r="D264" s="1"/>
      <c r="E264" s="50" t="s">
        <v>331</v>
      </c>
      <c r="F264" s="1"/>
      <c r="G264" s="1"/>
      <c r="H264" s="40"/>
      <c r="I264" s="1"/>
      <c r="J264" s="40"/>
      <c r="K264" s="1"/>
      <c r="L264" s="1"/>
      <c r="M264" s="13"/>
      <c r="N264" s="2"/>
      <c r="O264" s="2"/>
      <c r="P264" s="2"/>
      <c r="Q264" s="2"/>
    </row>
    <row r="265" thickBot="1">
      <c r="A265" s="10"/>
      <c r="B265" s="51" t="s">
        <v>54</v>
      </c>
      <c r="C265" s="52"/>
      <c r="D265" s="52"/>
      <c r="E265" s="53" t="s">
        <v>332</v>
      </c>
      <c r="F265" s="52"/>
      <c r="G265" s="52"/>
      <c r="H265" s="54"/>
      <c r="I265" s="52"/>
      <c r="J265" s="54"/>
      <c r="K265" s="52"/>
      <c r="L265" s="52"/>
      <c r="M265" s="13"/>
      <c r="N265" s="2"/>
      <c r="O265" s="2"/>
      <c r="P265" s="2"/>
      <c r="Q265" s="2"/>
    </row>
    <row r="266" thickTop="1">
      <c r="A266" s="10"/>
      <c r="B266" s="41">
        <v>55</v>
      </c>
      <c r="C266" s="42" t="s">
        <v>333</v>
      </c>
      <c r="D266" s="42"/>
      <c r="E266" s="42" t="s">
        <v>334</v>
      </c>
      <c r="F266" s="42" t="s">
        <v>10</v>
      </c>
      <c r="G266" s="43" t="s">
        <v>128</v>
      </c>
      <c r="H266" s="55">
        <v>566</v>
      </c>
      <c r="I266" s="56">
        <v>0</v>
      </c>
      <c r="J266" s="57">
        <f>ROUND(H266*I266,2)</f>
        <v>0</v>
      </c>
      <c r="K266" s="58">
        <v>0.20999999999999999</v>
      </c>
      <c r="L266" s="59">
        <f>ROUND(J266*1.21,2)</f>
        <v>0</v>
      </c>
      <c r="M266" s="13"/>
      <c r="N266" s="2"/>
      <c r="O266" s="2"/>
      <c r="P266" s="2"/>
      <c r="Q266" s="33">
        <f>IF(ISNUMBER(K266),IF(H266&gt;0,IF(I266&gt;0,J266,0),0),0)</f>
        <v>0</v>
      </c>
      <c r="R266" s="9">
        <f>IF(ISNUMBER(K266)=FALSE,J266,0)</f>
        <v>0</v>
      </c>
    </row>
    <row r="267">
      <c r="A267" s="10"/>
      <c r="B267" s="49" t="s">
        <v>51</v>
      </c>
      <c r="C267" s="1"/>
      <c r="D267" s="1"/>
      <c r="E267" s="50" t="s">
        <v>335</v>
      </c>
      <c r="F267" s="1"/>
      <c r="G267" s="1"/>
      <c r="H267" s="40"/>
      <c r="I267" s="1"/>
      <c r="J267" s="40"/>
      <c r="K267" s="1"/>
      <c r="L267" s="1"/>
      <c r="M267" s="13"/>
      <c r="N267" s="2"/>
      <c r="O267" s="2"/>
      <c r="P267" s="2"/>
      <c r="Q267" s="2"/>
    </row>
    <row r="268">
      <c r="A268" s="10"/>
      <c r="B268" s="49" t="s">
        <v>53</v>
      </c>
      <c r="C268" s="1"/>
      <c r="D268" s="1"/>
      <c r="E268" s="50" t="s">
        <v>331</v>
      </c>
      <c r="F268" s="1"/>
      <c r="G268" s="1"/>
      <c r="H268" s="40"/>
      <c r="I268" s="1"/>
      <c r="J268" s="40"/>
      <c r="K268" s="1"/>
      <c r="L268" s="1"/>
      <c r="M268" s="13"/>
      <c r="N268" s="2"/>
      <c r="O268" s="2"/>
      <c r="P268" s="2"/>
      <c r="Q268" s="2"/>
    </row>
    <row r="269" thickBot="1">
      <c r="A269" s="10"/>
      <c r="B269" s="51" t="s">
        <v>54</v>
      </c>
      <c r="C269" s="52"/>
      <c r="D269" s="52"/>
      <c r="E269" s="53" t="s">
        <v>332</v>
      </c>
      <c r="F269" s="52"/>
      <c r="G269" s="52"/>
      <c r="H269" s="54"/>
      <c r="I269" s="52"/>
      <c r="J269" s="54"/>
      <c r="K269" s="52"/>
      <c r="L269" s="52"/>
      <c r="M269" s="13"/>
      <c r="N269" s="2"/>
      <c r="O269" s="2"/>
      <c r="P269" s="2"/>
      <c r="Q269" s="2"/>
    </row>
    <row r="270" thickTop="1">
      <c r="A270" s="10"/>
      <c r="B270" s="41">
        <v>56</v>
      </c>
      <c r="C270" s="42" t="s">
        <v>336</v>
      </c>
      <c r="D270" s="42"/>
      <c r="E270" s="42" t="s">
        <v>337</v>
      </c>
      <c r="F270" s="42" t="s">
        <v>10</v>
      </c>
      <c r="G270" s="43" t="s">
        <v>128</v>
      </c>
      <c r="H270" s="55">
        <v>308</v>
      </c>
      <c r="I270" s="56">
        <v>0</v>
      </c>
      <c r="J270" s="57">
        <f>ROUND(H270*I270,2)</f>
        <v>0</v>
      </c>
      <c r="K270" s="58">
        <v>0.20999999999999999</v>
      </c>
      <c r="L270" s="59">
        <f>ROUND(J270*1.21,2)</f>
        <v>0</v>
      </c>
      <c r="M270" s="13"/>
      <c r="N270" s="2"/>
      <c r="O270" s="2"/>
      <c r="P270" s="2"/>
      <c r="Q270" s="33">
        <f>IF(ISNUMBER(K270),IF(H270&gt;0,IF(I270&gt;0,J270,0),0),0)</f>
        <v>0</v>
      </c>
      <c r="R270" s="9">
        <f>IF(ISNUMBER(K270)=FALSE,J270,0)</f>
        <v>0</v>
      </c>
    </row>
    <row r="271">
      <c r="A271" s="10"/>
      <c r="B271" s="49" t="s">
        <v>51</v>
      </c>
      <c r="C271" s="1"/>
      <c r="D271" s="1"/>
      <c r="E271" s="50" t="s">
        <v>338</v>
      </c>
      <c r="F271" s="1"/>
      <c r="G271" s="1"/>
      <c r="H271" s="40"/>
      <c r="I271" s="1"/>
      <c r="J271" s="40"/>
      <c r="K271" s="1"/>
      <c r="L271" s="1"/>
      <c r="M271" s="13"/>
      <c r="N271" s="2"/>
      <c r="O271" s="2"/>
      <c r="P271" s="2"/>
      <c r="Q271" s="2"/>
    </row>
    <row r="272">
      <c r="A272" s="10"/>
      <c r="B272" s="49" t="s">
        <v>53</v>
      </c>
      <c r="C272" s="1"/>
      <c r="D272" s="1"/>
      <c r="E272" s="50" t="s">
        <v>308</v>
      </c>
      <c r="F272" s="1"/>
      <c r="G272" s="1"/>
      <c r="H272" s="40"/>
      <c r="I272" s="1"/>
      <c r="J272" s="40"/>
      <c r="K272" s="1"/>
      <c r="L272" s="1"/>
      <c r="M272" s="13"/>
      <c r="N272" s="2"/>
      <c r="O272" s="2"/>
      <c r="P272" s="2"/>
      <c r="Q272" s="2"/>
    </row>
    <row r="273" thickBot="1">
      <c r="A273" s="10"/>
      <c r="B273" s="51" t="s">
        <v>54</v>
      </c>
      <c r="C273" s="52"/>
      <c r="D273" s="52"/>
      <c r="E273" s="53" t="s">
        <v>332</v>
      </c>
      <c r="F273" s="52"/>
      <c r="G273" s="52"/>
      <c r="H273" s="54"/>
      <c r="I273" s="52"/>
      <c r="J273" s="54"/>
      <c r="K273" s="52"/>
      <c r="L273" s="52"/>
      <c r="M273" s="13"/>
      <c r="N273" s="2"/>
      <c r="O273" s="2"/>
      <c r="P273" s="2"/>
      <c r="Q273" s="2"/>
    </row>
    <row r="274" thickTop="1">
      <c r="A274" s="10"/>
      <c r="B274" s="41">
        <v>57</v>
      </c>
      <c r="C274" s="42" t="s">
        <v>339</v>
      </c>
      <c r="D274" s="42"/>
      <c r="E274" s="42" t="s">
        <v>340</v>
      </c>
      <c r="F274" s="42" t="s">
        <v>10</v>
      </c>
      <c r="G274" s="43" t="s">
        <v>128</v>
      </c>
      <c r="H274" s="55">
        <v>252.715</v>
      </c>
      <c r="I274" s="56">
        <v>0</v>
      </c>
      <c r="J274" s="57">
        <f>ROUND(H274*I274,2)</f>
        <v>0</v>
      </c>
      <c r="K274" s="58">
        <v>0.20999999999999999</v>
      </c>
      <c r="L274" s="59">
        <f>ROUND(J274*1.21,2)</f>
        <v>0</v>
      </c>
      <c r="M274" s="13"/>
      <c r="N274" s="2"/>
      <c r="O274" s="2"/>
      <c r="P274" s="2"/>
      <c r="Q274" s="33">
        <f>IF(ISNUMBER(K274),IF(H274&gt;0,IF(I274&gt;0,J274,0),0),0)</f>
        <v>0</v>
      </c>
      <c r="R274" s="9">
        <f>IF(ISNUMBER(K274)=FALSE,J274,0)</f>
        <v>0</v>
      </c>
    </row>
    <row r="275">
      <c r="A275" s="10"/>
      <c r="B275" s="49" t="s">
        <v>51</v>
      </c>
      <c r="C275" s="1"/>
      <c r="D275" s="1"/>
      <c r="E275" s="50" t="s">
        <v>10</v>
      </c>
      <c r="F275" s="1"/>
      <c r="G275" s="1"/>
      <c r="H275" s="40"/>
      <c r="I275" s="1"/>
      <c r="J275" s="40"/>
      <c r="K275" s="1"/>
      <c r="L275" s="1"/>
      <c r="M275" s="13"/>
      <c r="N275" s="2"/>
      <c r="O275" s="2"/>
      <c r="P275" s="2"/>
      <c r="Q275" s="2"/>
    </row>
    <row r="276">
      <c r="A276" s="10"/>
      <c r="B276" s="49" t="s">
        <v>53</v>
      </c>
      <c r="C276" s="1"/>
      <c r="D276" s="1"/>
      <c r="E276" s="50" t="s">
        <v>341</v>
      </c>
      <c r="F276" s="1"/>
      <c r="G276" s="1"/>
      <c r="H276" s="40"/>
      <c r="I276" s="1"/>
      <c r="J276" s="40"/>
      <c r="K276" s="1"/>
      <c r="L276" s="1"/>
      <c r="M276" s="13"/>
      <c r="N276" s="2"/>
      <c r="O276" s="2"/>
      <c r="P276" s="2"/>
      <c r="Q276" s="2"/>
    </row>
    <row r="277" thickBot="1">
      <c r="A277" s="10"/>
      <c r="B277" s="51" t="s">
        <v>54</v>
      </c>
      <c r="C277" s="52"/>
      <c r="D277" s="52"/>
      <c r="E277" s="53" t="s">
        <v>332</v>
      </c>
      <c r="F277" s="52"/>
      <c r="G277" s="52"/>
      <c r="H277" s="54"/>
      <c r="I277" s="52"/>
      <c r="J277" s="54"/>
      <c r="K277" s="52"/>
      <c r="L277" s="52"/>
      <c r="M277" s="13"/>
      <c r="N277" s="2"/>
      <c r="O277" s="2"/>
      <c r="P277" s="2"/>
      <c r="Q277" s="2"/>
    </row>
    <row r="278" thickTop="1">
      <c r="A278" s="10"/>
      <c r="B278" s="41">
        <v>58</v>
      </c>
      <c r="C278" s="42" t="s">
        <v>342</v>
      </c>
      <c r="D278" s="42"/>
      <c r="E278" s="42" t="s">
        <v>343</v>
      </c>
      <c r="F278" s="42" t="s">
        <v>10</v>
      </c>
      <c r="G278" s="43" t="s">
        <v>128</v>
      </c>
      <c r="H278" s="55">
        <v>1.5</v>
      </c>
      <c r="I278" s="56">
        <v>0</v>
      </c>
      <c r="J278" s="57">
        <f>ROUND(H278*I278,2)</f>
        <v>0</v>
      </c>
      <c r="K278" s="58">
        <v>0.20999999999999999</v>
      </c>
      <c r="L278" s="59">
        <f>ROUND(J278*1.21,2)</f>
        <v>0</v>
      </c>
      <c r="M278" s="13"/>
      <c r="N278" s="2"/>
      <c r="O278" s="2"/>
      <c r="P278" s="2"/>
      <c r="Q278" s="33">
        <f>IF(ISNUMBER(K278),IF(H278&gt;0,IF(I278&gt;0,J278,0),0),0)</f>
        <v>0</v>
      </c>
      <c r="R278" s="9">
        <f>IF(ISNUMBER(K278)=FALSE,J278,0)</f>
        <v>0</v>
      </c>
    </row>
    <row r="279">
      <c r="A279" s="10"/>
      <c r="B279" s="49" t="s">
        <v>51</v>
      </c>
      <c r="C279" s="1"/>
      <c r="D279" s="1"/>
      <c r="E279" s="50" t="s">
        <v>344</v>
      </c>
      <c r="F279" s="1"/>
      <c r="G279" s="1"/>
      <c r="H279" s="40"/>
      <c r="I279" s="1"/>
      <c r="J279" s="40"/>
      <c r="K279" s="1"/>
      <c r="L279" s="1"/>
      <c r="M279" s="13"/>
      <c r="N279" s="2"/>
      <c r="O279" s="2"/>
      <c r="P279" s="2"/>
      <c r="Q279" s="2"/>
    </row>
    <row r="280">
      <c r="A280" s="10"/>
      <c r="B280" s="49" t="s">
        <v>53</v>
      </c>
      <c r="C280" s="1"/>
      <c r="D280" s="1"/>
      <c r="E280" s="50" t="s">
        <v>345</v>
      </c>
      <c r="F280" s="1"/>
      <c r="G280" s="1"/>
      <c r="H280" s="40"/>
      <c r="I280" s="1"/>
      <c r="J280" s="40"/>
      <c r="K280" s="1"/>
      <c r="L280" s="1"/>
      <c r="M280" s="13"/>
      <c r="N280" s="2"/>
      <c r="O280" s="2"/>
      <c r="P280" s="2"/>
      <c r="Q280" s="2"/>
    </row>
    <row r="281" thickBot="1">
      <c r="A281" s="10"/>
      <c r="B281" s="51" t="s">
        <v>54</v>
      </c>
      <c r="C281" s="52"/>
      <c r="D281" s="52"/>
      <c r="E281" s="53" t="s">
        <v>346</v>
      </c>
      <c r="F281" s="52"/>
      <c r="G281" s="52"/>
      <c r="H281" s="54"/>
      <c r="I281" s="52"/>
      <c r="J281" s="54"/>
      <c r="K281" s="52"/>
      <c r="L281" s="52"/>
      <c r="M281" s="13"/>
      <c r="N281" s="2"/>
      <c r="O281" s="2"/>
      <c r="P281" s="2"/>
      <c r="Q281" s="2"/>
    </row>
    <row r="282" thickTop="1">
      <c r="A282" s="10"/>
      <c r="B282" s="41">
        <v>59</v>
      </c>
      <c r="C282" s="42" t="s">
        <v>347</v>
      </c>
      <c r="D282" s="42"/>
      <c r="E282" s="42" t="s">
        <v>348</v>
      </c>
      <c r="F282" s="42" t="s">
        <v>10</v>
      </c>
      <c r="G282" s="43" t="s">
        <v>128</v>
      </c>
      <c r="H282" s="55">
        <v>41.299999999999997</v>
      </c>
      <c r="I282" s="56">
        <v>0</v>
      </c>
      <c r="J282" s="57">
        <f>ROUND(H282*I282,2)</f>
        <v>0</v>
      </c>
      <c r="K282" s="58">
        <v>0.20999999999999999</v>
      </c>
      <c r="L282" s="59">
        <f>ROUND(J282*1.21,2)</f>
        <v>0</v>
      </c>
      <c r="M282" s="13"/>
      <c r="N282" s="2"/>
      <c r="O282" s="2"/>
      <c r="P282" s="2"/>
      <c r="Q282" s="33">
        <f>IF(ISNUMBER(K282),IF(H282&gt;0,IF(I282&gt;0,J282,0),0),0)</f>
        <v>0</v>
      </c>
      <c r="R282" s="9">
        <f>IF(ISNUMBER(K282)=FALSE,J282,0)</f>
        <v>0</v>
      </c>
    </row>
    <row r="283">
      <c r="A283" s="10"/>
      <c r="B283" s="49" t="s">
        <v>51</v>
      </c>
      <c r="C283" s="1"/>
      <c r="D283" s="1"/>
      <c r="E283" s="50" t="s">
        <v>349</v>
      </c>
      <c r="F283" s="1"/>
      <c r="G283" s="1"/>
      <c r="H283" s="40"/>
      <c r="I283" s="1"/>
      <c r="J283" s="40"/>
      <c r="K283" s="1"/>
      <c r="L283" s="1"/>
      <c r="M283" s="13"/>
      <c r="N283" s="2"/>
      <c r="O283" s="2"/>
      <c r="P283" s="2"/>
      <c r="Q283" s="2"/>
    </row>
    <row r="284">
      <c r="A284" s="10"/>
      <c r="B284" s="49" t="s">
        <v>53</v>
      </c>
      <c r="C284" s="1"/>
      <c r="D284" s="1"/>
      <c r="E284" s="50" t="s">
        <v>350</v>
      </c>
      <c r="F284" s="1"/>
      <c r="G284" s="1"/>
      <c r="H284" s="40"/>
      <c r="I284" s="1"/>
      <c r="J284" s="40"/>
      <c r="K284" s="1"/>
      <c r="L284" s="1"/>
      <c r="M284" s="13"/>
      <c r="N284" s="2"/>
      <c r="O284" s="2"/>
      <c r="P284" s="2"/>
      <c r="Q284" s="2"/>
    </row>
    <row r="285" thickBot="1">
      <c r="A285" s="10"/>
      <c r="B285" s="51" t="s">
        <v>54</v>
      </c>
      <c r="C285" s="52"/>
      <c r="D285" s="52"/>
      <c r="E285" s="53" t="s">
        <v>346</v>
      </c>
      <c r="F285" s="52"/>
      <c r="G285" s="52"/>
      <c r="H285" s="54"/>
      <c r="I285" s="52"/>
      <c r="J285" s="54"/>
      <c r="K285" s="52"/>
      <c r="L285" s="52"/>
      <c r="M285" s="13"/>
      <c r="N285" s="2"/>
      <c r="O285" s="2"/>
      <c r="P285" s="2"/>
      <c r="Q285" s="2"/>
    </row>
    <row r="286" thickTop="1">
      <c r="A286" s="10"/>
      <c r="B286" s="41">
        <v>60</v>
      </c>
      <c r="C286" s="42" t="s">
        <v>351</v>
      </c>
      <c r="D286" s="42"/>
      <c r="E286" s="42" t="s">
        <v>352</v>
      </c>
      <c r="F286" s="42" t="s">
        <v>10</v>
      </c>
      <c r="G286" s="43" t="s">
        <v>128</v>
      </c>
      <c r="H286" s="55">
        <v>2.5</v>
      </c>
      <c r="I286" s="56">
        <v>0</v>
      </c>
      <c r="J286" s="57">
        <f>ROUND(H286*I286,2)</f>
        <v>0</v>
      </c>
      <c r="K286" s="58">
        <v>0.20999999999999999</v>
      </c>
      <c r="L286" s="59">
        <f>ROUND(J286*1.21,2)</f>
        <v>0</v>
      </c>
      <c r="M286" s="13"/>
      <c r="N286" s="2"/>
      <c r="O286" s="2"/>
      <c r="P286" s="2"/>
      <c r="Q286" s="33">
        <f>IF(ISNUMBER(K286),IF(H286&gt;0,IF(I286&gt;0,J286,0),0),0)</f>
        <v>0</v>
      </c>
      <c r="R286" s="9">
        <f>IF(ISNUMBER(K286)=FALSE,J286,0)</f>
        <v>0</v>
      </c>
    </row>
    <row r="287">
      <c r="A287" s="10"/>
      <c r="B287" s="49" t="s">
        <v>51</v>
      </c>
      <c r="C287" s="1"/>
      <c r="D287" s="1"/>
      <c r="E287" s="50" t="s">
        <v>349</v>
      </c>
      <c r="F287" s="1"/>
      <c r="G287" s="1"/>
      <c r="H287" s="40"/>
      <c r="I287" s="1"/>
      <c r="J287" s="40"/>
      <c r="K287" s="1"/>
      <c r="L287" s="1"/>
      <c r="M287" s="13"/>
      <c r="N287" s="2"/>
      <c r="O287" s="2"/>
      <c r="P287" s="2"/>
      <c r="Q287" s="2"/>
    </row>
    <row r="288">
      <c r="A288" s="10"/>
      <c r="B288" s="49" t="s">
        <v>53</v>
      </c>
      <c r="C288" s="1"/>
      <c r="D288" s="1"/>
      <c r="E288" s="50" t="s">
        <v>353</v>
      </c>
      <c r="F288" s="1"/>
      <c r="G288" s="1"/>
      <c r="H288" s="40"/>
      <c r="I288" s="1"/>
      <c r="J288" s="40"/>
      <c r="K288" s="1"/>
      <c r="L288" s="1"/>
      <c r="M288" s="13"/>
      <c r="N288" s="2"/>
      <c r="O288" s="2"/>
      <c r="P288" s="2"/>
      <c r="Q288" s="2"/>
    </row>
    <row r="289" thickBot="1">
      <c r="A289" s="10"/>
      <c r="B289" s="51" t="s">
        <v>54</v>
      </c>
      <c r="C289" s="52"/>
      <c r="D289" s="52"/>
      <c r="E289" s="53" t="s">
        <v>346</v>
      </c>
      <c r="F289" s="52"/>
      <c r="G289" s="52"/>
      <c r="H289" s="54"/>
      <c r="I289" s="52"/>
      <c r="J289" s="54"/>
      <c r="K289" s="52"/>
      <c r="L289" s="52"/>
      <c r="M289" s="13"/>
      <c r="N289" s="2"/>
      <c r="O289" s="2"/>
      <c r="P289" s="2"/>
      <c r="Q289" s="2"/>
    </row>
    <row r="290" thickTop="1">
      <c r="A290" s="10"/>
      <c r="B290" s="41">
        <v>61</v>
      </c>
      <c r="C290" s="42" t="s">
        <v>354</v>
      </c>
      <c r="D290" s="42"/>
      <c r="E290" s="42" t="s">
        <v>355</v>
      </c>
      <c r="F290" s="42" t="s">
        <v>10</v>
      </c>
      <c r="G290" s="43" t="s">
        <v>151</v>
      </c>
      <c r="H290" s="55">
        <v>155.19999999999999</v>
      </c>
      <c r="I290" s="56">
        <v>0</v>
      </c>
      <c r="J290" s="57">
        <f>ROUND(H290*I290,2)</f>
        <v>0</v>
      </c>
      <c r="K290" s="58">
        <v>0.20999999999999999</v>
      </c>
      <c r="L290" s="59">
        <f>ROUND(J290*1.21,2)</f>
        <v>0</v>
      </c>
      <c r="M290" s="13"/>
      <c r="N290" s="2"/>
      <c r="O290" s="2"/>
      <c r="P290" s="2"/>
      <c r="Q290" s="33">
        <f>IF(ISNUMBER(K290),IF(H290&gt;0,IF(I290&gt;0,J290,0),0),0)</f>
        <v>0</v>
      </c>
      <c r="R290" s="9">
        <f>IF(ISNUMBER(K290)=FALSE,J290,0)</f>
        <v>0</v>
      </c>
    </row>
    <row r="291">
      <c r="A291" s="10"/>
      <c r="B291" s="49" t="s">
        <v>51</v>
      </c>
      <c r="C291" s="1"/>
      <c r="D291" s="1"/>
      <c r="E291" s="50" t="s">
        <v>10</v>
      </c>
      <c r="F291" s="1"/>
      <c r="G291" s="1"/>
      <c r="H291" s="40"/>
      <c r="I291" s="1"/>
      <c r="J291" s="40"/>
      <c r="K291" s="1"/>
      <c r="L291" s="1"/>
      <c r="M291" s="13"/>
      <c r="N291" s="2"/>
      <c r="O291" s="2"/>
      <c r="P291" s="2"/>
      <c r="Q291" s="2"/>
    </row>
    <row r="292">
      <c r="A292" s="10"/>
      <c r="B292" s="49" t="s">
        <v>53</v>
      </c>
      <c r="C292" s="1"/>
      <c r="D292" s="1"/>
      <c r="E292" s="50" t="s">
        <v>356</v>
      </c>
      <c r="F292" s="1"/>
      <c r="G292" s="1"/>
      <c r="H292" s="40"/>
      <c r="I292" s="1"/>
      <c r="J292" s="40"/>
      <c r="K292" s="1"/>
      <c r="L292" s="1"/>
      <c r="M292" s="13"/>
      <c r="N292" s="2"/>
      <c r="O292" s="2"/>
      <c r="P292" s="2"/>
      <c r="Q292" s="2"/>
    </row>
    <row r="293" thickBot="1">
      <c r="A293" s="10"/>
      <c r="B293" s="51" t="s">
        <v>54</v>
      </c>
      <c r="C293" s="52"/>
      <c r="D293" s="52"/>
      <c r="E293" s="53" t="s">
        <v>357</v>
      </c>
      <c r="F293" s="52"/>
      <c r="G293" s="52"/>
      <c r="H293" s="54"/>
      <c r="I293" s="52"/>
      <c r="J293" s="54"/>
      <c r="K293" s="52"/>
      <c r="L293" s="52"/>
      <c r="M293" s="13"/>
      <c r="N293" s="2"/>
      <c r="O293" s="2"/>
      <c r="P293" s="2"/>
      <c r="Q293" s="2"/>
    </row>
    <row r="294" thickTop="1" thickBot="1" ht="25" customHeight="1">
      <c r="A294" s="10"/>
      <c r="B294" s="1"/>
      <c r="C294" s="60">
        <v>5</v>
      </c>
      <c r="D294" s="1"/>
      <c r="E294" s="61" t="s">
        <v>90</v>
      </c>
      <c r="F294" s="1"/>
      <c r="G294" s="62" t="s">
        <v>74</v>
      </c>
      <c r="H294" s="63">
        <f>J238+J242+J246+J250+J254+J258+J262+J266+J270+J274+J278+J282+J286+J290</f>
        <v>0</v>
      </c>
      <c r="I294" s="62" t="s">
        <v>75</v>
      </c>
      <c r="J294" s="64">
        <f>(L294-H294)</f>
        <v>0</v>
      </c>
      <c r="K294" s="62" t="s">
        <v>76</v>
      </c>
      <c r="L294" s="65">
        <f>ROUND((J238+J242+J246+J250+J254+J258+J262+J266+J270+J274+J278+J282+J286+J290)*1.21,2)</f>
        <v>0</v>
      </c>
      <c r="M294" s="13"/>
      <c r="N294" s="2"/>
      <c r="O294" s="2"/>
      <c r="P294" s="2"/>
      <c r="Q294" s="33">
        <f>0+Q238+Q242+Q246+Q250+Q254+Q258+Q262+Q266+Q270+Q274+Q278+Q282+Q286+Q290</f>
        <v>0</v>
      </c>
      <c r="R294" s="9">
        <f>0+R238+R242+R246+R250+R254+R258+R262+R266+R270+R274+R278+R282+R286+R290</f>
        <v>0</v>
      </c>
      <c r="S294" s="66">
        <f>Q294*(1+J294)+R294</f>
        <v>0</v>
      </c>
    </row>
    <row r="295" thickTop="1" thickBot="1" ht="25" customHeight="1">
      <c r="A295" s="10"/>
      <c r="B295" s="67"/>
      <c r="C295" s="67"/>
      <c r="D295" s="67"/>
      <c r="E295" s="67"/>
      <c r="F295" s="67"/>
      <c r="G295" s="68" t="s">
        <v>77</v>
      </c>
      <c r="H295" s="69">
        <f>0+J238+J242+J246+J250+J254+J258+J262+J266+J270+J274+J278+J282+J286+J290</f>
        <v>0</v>
      </c>
      <c r="I295" s="68" t="s">
        <v>78</v>
      </c>
      <c r="J295" s="70">
        <f>0+J294</f>
        <v>0</v>
      </c>
      <c r="K295" s="68" t="s">
        <v>79</v>
      </c>
      <c r="L295" s="71">
        <f>0+L294</f>
        <v>0</v>
      </c>
      <c r="M295" s="13"/>
      <c r="N295" s="2"/>
      <c r="O295" s="2"/>
      <c r="P295" s="2"/>
      <c r="Q295" s="2"/>
    </row>
    <row r="296" ht="40" customHeight="1">
      <c r="A296" s="10"/>
      <c r="B296" s="76" t="s">
        <v>358</v>
      </c>
      <c r="C296" s="1"/>
      <c r="D296" s="1"/>
      <c r="E296" s="1"/>
      <c r="F296" s="1"/>
      <c r="G296" s="1"/>
      <c r="H296" s="40"/>
      <c r="I296" s="1"/>
      <c r="J296" s="40"/>
      <c r="K296" s="1"/>
      <c r="L296" s="1"/>
      <c r="M296" s="13"/>
      <c r="N296" s="2"/>
      <c r="O296" s="2"/>
      <c r="P296" s="2"/>
      <c r="Q296" s="2"/>
    </row>
    <row r="297">
      <c r="A297" s="10"/>
      <c r="B297" s="41">
        <v>62</v>
      </c>
      <c r="C297" s="42" t="s">
        <v>359</v>
      </c>
      <c r="D297" s="42"/>
      <c r="E297" s="42" t="s">
        <v>360</v>
      </c>
      <c r="F297" s="42" t="s">
        <v>10</v>
      </c>
      <c r="G297" s="43" t="s">
        <v>128</v>
      </c>
      <c r="H297" s="44">
        <v>71.859999999999999</v>
      </c>
      <c r="I297" s="45">
        <v>0</v>
      </c>
      <c r="J297" s="46">
        <f>ROUND(H297*I297,2)</f>
        <v>0</v>
      </c>
      <c r="K297" s="47">
        <v>0.20999999999999999</v>
      </c>
      <c r="L297" s="48">
        <f>ROUND(J297*1.21,2)</f>
        <v>0</v>
      </c>
      <c r="M297" s="13"/>
      <c r="N297" s="2"/>
      <c r="O297" s="2"/>
      <c r="P297" s="2"/>
      <c r="Q297" s="33">
        <f>IF(ISNUMBER(K297),IF(H297&gt;0,IF(I297&gt;0,J297,0),0),0)</f>
        <v>0</v>
      </c>
      <c r="R297" s="9">
        <f>IF(ISNUMBER(K297)=FALSE,J297,0)</f>
        <v>0</v>
      </c>
    </row>
    <row r="298">
      <c r="A298" s="10"/>
      <c r="B298" s="49" t="s">
        <v>51</v>
      </c>
      <c r="C298" s="1"/>
      <c r="D298" s="1"/>
      <c r="E298" s="50" t="s">
        <v>10</v>
      </c>
      <c r="F298" s="1"/>
      <c r="G298" s="1"/>
      <c r="H298" s="40"/>
      <c r="I298" s="1"/>
      <c r="J298" s="40"/>
      <c r="K298" s="1"/>
      <c r="L298" s="1"/>
      <c r="M298" s="13"/>
      <c r="N298" s="2"/>
      <c r="O298" s="2"/>
      <c r="P298" s="2"/>
      <c r="Q298" s="2"/>
    </row>
    <row r="299">
      <c r="A299" s="10"/>
      <c r="B299" s="49" t="s">
        <v>53</v>
      </c>
      <c r="C299" s="1"/>
      <c r="D299" s="1"/>
      <c r="E299" s="50" t="s">
        <v>361</v>
      </c>
      <c r="F299" s="1"/>
      <c r="G299" s="1"/>
      <c r="H299" s="40"/>
      <c r="I299" s="1"/>
      <c r="J299" s="40"/>
      <c r="K299" s="1"/>
      <c r="L299" s="1"/>
      <c r="M299" s="13"/>
      <c r="N299" s="2"/>
      <c r="O299" s="2"/>
      <c r="P299" s="2"/>
      <c r="Q299" s="2"/>
    </row>
    <row r="300" thickBot="1">
      <c r="A300" s="10"/>
      <c r="B300" s="51" t="s">
        <v>54</v>
      </c>
      <c r="C300" s="52"/>
      <c r="D300" s="52"/>
      <c r="E300" s="53" t="s">
        <v>362</v>
      </c>
      <c r="F300" s="52"/>
      <c r="G300" s="52"/>
      <c r="H300" s="54"/>
      <c r="I300" s="52"/>
      <c r="J300" s="54"/>
      <c r="K300" s="52"/>
      <c r="L300" s="52"/>
      <c r="M300" s="13"/>
      <c r="N300" s="2"/>
      <c r="O300" s="2"/>
      <c r="P300" s="2"/>
      <c r="Q300" s="2"/>
    </row>
    <row r="301" thickTop="1" thickBot="1" ht="25" customHeight="1">
      <c r="A301" s="10"/>
      <c r="B301" s="1"/>
      <c r="C301" s="60">
        <v>6</v>
      </c>
      <c r="D301" s="1"/>
      <c r="E301" s="61" t="s">
        <v>91</v>
      </c>
      <c r="F301" s="1"/>
      <c r="G301" s="62" t="s">
        <v>74</v>
      </c>
      <c r="H301" s="63">
        <f>0+J297</f>
        <v>0</v>
      </c>
      <c r="I301" s="62" t="s">
        <v>75</v>
      </c>
      <c r="J301" s="64">
        <f>(L301-H301)</f>
        <v>0</v>
      </c>
      <c r="K301" s="62" t="s">
        <v>76</v>
      </c>
      <c r="L301" s="65">
        <f>ROUND((0+J297)*1.21,2)</f>
        <v>0</v>
      </c>
      <c r="M301" s="13"/>
      <c r="N301" s="2"/>
      <c r="O301" s="2"/>
      <c r="P301" s="2"/>
      <c r="Q301" s="33">
        <f>0+Q297</f>
        <v>0</v>
      </c>
      <c r="R301" s="9">
        <f>0+R297</f>
        <v>0</v>
      </c>
      <c r="S301" s="66">
        <f>Q301*(1+J301)+R301</f>
        <v>0</v>
      </c>
    </row>
    <row r="302" thickTop="1" thickBot="1" ht="25" customHeight="1">
      <c r="A302" s="10"/>
      <c r="B302" s="67"/>
      <c r="C302" s="67"/>
      <c r="D302" s="67"/>
      <c r="E302" s="67"/>
      <c r="F302" s="67"/>
      <c r="G302" s="68" t="s">
        <v>77</v>
      </c>
      <c r="H302" s="69">
        <f>0+J297</f>
        <v>0</v>
      </c>
      <c r="I302" s="68" t="s">
        <v>78</v>
      </c>
      <c r="J302" s="70">
        <f>0+J301</f>
        <v>0</v>
      </c>
      <c r="K302" s="68" t="s">
        <v>79</v>
      </c>
      <c r="L302" s="71">
        <f>0+L301</f>
        <v>0</v>
      </c>
      <c r="M302" s="13"/>
      <c r="N302" s="2"/>
      <c r="O302" s="2"/>
      <c r="P302" s="2"/>
      <c r="Q302" s="2"/>
    </row>
    <row r="303" ht="40" customHeight="1">
      <c r="A303" s="10"/>
      <c r="B303" s="76" t="s">
        <v>363</v>
      </c>
      <c r="C303" s="1"/>
      <c r="D303" s="1"/>
      <c r="E303" s="1"/>
      <c r="F303" s="1"/>
      <c r="G303" s="1"/>
      <c r="H303" s="40"/>
      <c r="I303" s="1"/>
      <c r="J303" s="40"/>
      <c r="K303" s="1"/>
      <c r="L303" s="1"/>
      <c r="M303" s="13"/>
      <c r="N303" s="2"/>
      <c r="O303" s="2"/>
      <c r="P303" s="2"/>
      <c r="Q303" s="2"/>
    </row>
    <row r="304">
      <c r="A304" s="10"/>
      <c r="B304" s="41">
        <v>63</v>
      </c>
      <c r="C304" s="42" t="s">
        <v>364</v>
      </c>
      <c r="D304" s="42"/>
      <c r="E304" s="42" t="s">
        <v>365</v>
      </c>
      <c r="F304" s="42" t="s">
        <v>10</v>
      </c>
      <c r="G304" s="43" t="s">
        <v>128</v>
      </c>
      <c r="H304" s="44">
        <v>89.700000000000003</v>
      </c>
      <c r="I304" s="45">
        <v>0</v>
      </c>
      <c r="J304" s="46">
        <f>ROUND(H304*I304,2)</f>
        <v>0</v>
      </c>
      <c r="K304" s="47">
        <v>0.20999999999999999</v>
      </c>
      <c r="L304" s="48">
        <f>ROUND(J304*1.21,2)</f>
        <v>0</v>
      </c>
      <c r="M304" s="13"/>
      <c r="N304" s="2"/>
      <c r="O304" s="2"/>
      <c r="P304" s="2"/>
      <c r="Q304" s="33">
        <f>IF(ISNUMBER(K304),IF(H304&gt;0,IF(I304&gt;0,J304,0),0),0)</f>
        <v>0</v>
      </c>
      <c r="R304" s="9">
        <f>IF(ISNUMBER(K304)=FALSE,J304,0)</f>
        <v>0</v>
      </c>
    </row>
    <row r="305">
      <c r="A305" s="10"/>
      <c r="B305" s="49" t="s">
        <v>51</v>
      </c>
      <c r="C305" s="1"/>
      <c r="D305" s="1"/>
      <c r="E305" s="50" t="s">
        <v>366</v>
      </c>
      <c r="F305" s="1"/>
      <c r="G305" s="1"/>
      <c r="H305" s="40"/>
      <c r="I305" s="1"/>
      <c r="J305" s="40"/>
      <c r="K305" s="1"/>
      <c r="L305" s="1"/>
      <c r="M305" s="13"/>
      <c r="N305" s="2"/>
      <c r="O305" s="2"/>
      <c r="P305" s="2"/>
      <c r="Q305" s="2"/>
    </row>
    <row r="306">
      <c r="A306" s="10"/>
      <c r="B306" s="49" t="s">
        <v>53</v>
      </c>
      <c r="C306" s="1"/>
      <c r="D306" s="1"/>
      <c r="E306" s="50" t="s">
        <v>367</v>
      </c>
      <c r="F306" s="1"/>
      <c r="G306" s="1"/>
      <c r="H306" s="40"/>
      <c r="I306" s="1"/>
      <c r="J306" s="40"/>
      <c r="K306" s="1"/>
      <c r="L306" s="1"/>
      <c r="M306" s="13"/>
      <c r="N306" s="2"/>
      <c r="O306" s="2"/>
      <c r="P306" s="2"/>
      <c r="Q306" s="2"/>
    </row>
    <row r="307" thickBot="1">
      <c r="A307" s="10"/>
      <c r="B307" s="51" t="s">
        <v>54</v>
      </c>
      <c r="C307" s="52"/>
      <c r="D307" s="52"/>
      <c r="E307" s="53" t="s">
        <v>368</v>
      </c>
      <c r="F307" s="52"/>
      <c r="G307" s="52"/>
      <c r="H307" s="54"/>
      <c r="I307" s="52"/>
      <c r="J307" s="54"/>
      <c r="K307" s="52"/>
      <c r="L307" s="52"/>
      <c r="M307" s="13"/>
      <c r="N307" s="2"/>
      <c r="O307" s="2"/>
      <c r="P307" s="2"/>
      <c r="Q307" s="2"/>
    </row>
    <row r="308" thickTop="1">
      <c r="A308" s="10"/>
      <c r="B308" s="41">
        <v>64</v>
      </c>
      <c r="C308" s="42" t="s">
        <v>369</v>
      </c>
      <c r="D308" s="42"/>
      <c r="E308" s="42" t="s">
        <v>370</v>
      </c>
      <c r="F308" s="42" t="s">
        <v>10</v>
      </c>
      <c r="G308" s="43" t="s">
        <v>128</v>
      </c>
      <c r="H308" s="55">
        <v>454.22500000000002</v>
      </c>
      <c r="I308" s="56">
        <v>0</v>
      </c>
      <c r="J308" s="57">
        <f>ROUND(H308*I308,2)</f>
        <v>0</v>
      </c>
      <c r="K308" s="58">
        <v>0.20999999999999999</v>
      </c>
      <c r="L308" s="59">
        <f>ROUND(J308*1.21,2)</f>
        <v>0</v>
      </c>
      <c r="M308" s="13"/>
      <c r="N308" s="2"/>
      <c r="O308" s="2"/>
      <c r="P308" s="2"/>
      <c r="Q308" s="33">
        <f>IF(ISNUMBER(K308),IF(H308&gt;0,IF(I308&gt;0,J308,0),0),0)</f>
        <v>0</v>
      </c>
      <c r="R308" s="9">
        <f>IF(ISNUMBER(K308)=FALSE,J308,0)</f>
        <v>0</v>
      </c>
    </row>
    <row r="309">
      <c r="A309" s="10"/>
      <c r="B309" s="49" t="s">
        <v>51</v>
      </c>
      <c r="C309" s="1"/>
      <c r="D309" s="1"/>
      <c r="E309" s="50" t="s">
        <v>371</v>
      </c>
      <c r="F309" s="1"/>
      <c r="G309" s="1"/>
      <c r="H309" s="40"/>
      <c r="I309" s="1"/>
      <c r="J309" s="40"/>
      <c r="K309" s="1"/>
      <c r="L309" s="1"/>
      <c r="M309" s="13"/>
      <c r="N309" s="2"/>
      <c r="O309" s="2"/>
      <c r="P309" s="2"/>
      <c r="Q309" s="2"/>
    </row>
    <row r="310">
      <c r="A310" s="10"/>
      <c r="B310" s="49" t="s">
        <v>53</v>
      </c>
      <c r="C310" s="1"/>
      <c r="D310" s="1"/>
      <c r="E310" s="50" t="s">
        <v>372</v>
      </c>
      <c r="F310" s="1"/>
      <c r="G310" s="1"/>
      <c r="H310" s="40"/>
      <c r="I310" s="1"/>
      <c r="J310" s="40"/>
      <c r="K310" s="1"/>
      <c r="L310" s="1"/>
      <c r="M310" s="13"/>
      <c r="N310" s="2"/>
      <c r="O310" s="2"/>
      <c r="P310" s="2"/>
      <c r="Q310" s="2"/>
    </row>
    <row r="311" thickBot="1">
      <c r="A311" s="10"/>
      <c r="B311" s="51" t="s">
        <v>54</v>
      </c>
      <c r="C311" s="52"/>
      <c r="D311" s="52"/>
      <c r="E311" s="53" t="s">
        <v>373</v>
      </c>
      <c r="F311" s="52"/>
      <c r="G311" s="52"/>
      <c r="H311" s="54"/>
      <c r="I311" s="52"/>
      <c r="J311" s="54"/>
      <c r="K311" s="52"/>
      <c r="L311" s="52"/>
      <c r="M311" s="13"/>
      <c r="N311" s="2"/>
      <c r="O311" s="2"/>
      <c r="P311" s="2"/>
      <c r="Q311" s="2"/>
    </row>
    <row r="312" thickTop="1">
      <c r="A312" s="10"/>
      <c r="B312" s="41">
        <v>65</v>
      </c>
      <c r="C312" s="42" t="s">
        <v>374</v>
      </c>
      <c r="D312" s="42"/>
      <c r="E312" s="42" t="s">
        <v>375</v>
      </c>
      <c r="F312" s="42" t="s">
        <v>10</v>
      </c>
      <c r="G312" s="43" t="s">
        <v>128</v>
      </c>
      <c r="H312" s="55">
        <v>107.61</v>
      </c>
      <c r="I312" s="56">
        <v>0</v>
      </c>
      <c r="J312" s="57">
        <f>ROUND(H312*I312,2)</f>
        <v>0</v>
      </c>
      <c r="K312" s="58">
        <v>0.20999999999999999</v>
      </c>
      <c r="L312" s="59">
        <f>ROUND(J312*1.21,2)</f>
        <v>0</v>
      </c>
      <c r="M312" s="13"/>
      <c r="N312" s="2"/>
      <c r="O312" s="2"/>
      <c r="P312" s="2"/>
      <c r="Q312" s="33">
        <f>IF(ISNUMBER(K312),IF(H312&gt;0,IF(I312&gt;0,J312,0),0),0)</f>
        <v>0</v>
      </c>
      <c r="R312" s="9">
        <f>IF(ISNUMBER(K312)=FALSE,J312,0)</f>
        <v>0</v>
      </c>
    </row>
    <row r="313">
      <c r="A313" s="10"/>
      <c r="B313" s="49" t="s">
        <v>51</v>
      </c>
      <c r="C313" s="1"/>
      <c r="D313" s="1"/>
      <c r="E313" s="50" t="s">
        <v>376</v>
      </c>
      <c r="F313" s="1"/>
      <c r="G313" s="1"/>
      <c r="H313" s="40"/>
      <c r="I313" s="1"/>
      <c r="J313" s="40"/>
      <c r="K313" s="1"/>
      <c r="L313" s="1"/>
      <c r="M313" s="13"/>
      <c r="N313" s="2"/>
      <c r="O313" s="2"/>
      <c r="P313" s="2"/>
      <c r="Q313" s="2"/>
    </row>
    <row r="314">
      <c r="A314" s="10"/>
      <c r="B314" s="49" t="s">
        <v>53</v>
      </c>
      <c r="C314" s="1"/>
      <c r="D314" s="1"/>
      <c r="E314" s="50" t="s">
        <v>377</v>
      </c>
      <c r="F314" s="1"/>
      <c r="G314" s="1"/>
      <c r="H314" s="40"/>
      <c r="I314" s="1"/>
      <c r="J314" s="40"/>
      <c r="K314" s="1"/>
      <c r="L314" s="1"/>
      <c r="M314" s="13"/>
      <c r="N314" s="2"/>
      <c r="O314" s="2"/>
      <c r="P314" s="2"/>
      <c r="Q314" s="2"/>
    </row>
    <row r="315" thickBot="1">
      <c r="A315" s="10"/>
      <c r="B315" s="51" t="s">
        <v>54</v>
      </c>
      <c r="C315" s="52"/>
      <c r="D315" s="52"/>
      <c r="E315" s="53" t="s">
        <v>378</v>
      </c>
      <c r="F315" s="52"/>
      <c r="G315" s="52"/>
      <c r="H315" s="54"/>
      <c r="I315" s="52"/>
      <c r="J315" s="54"/>
      <c r="K315" s="52"/>
      <c r="L315" s="52"/>
      <c r="M315" s="13"/>
      <c r="N315" s="2"/>
      <c r="O315" s="2"/>
      <c r="P315" s="2"/>
      <c r="Q315" s="2"/>
    </row>
    <row r="316" thickTop="1">
      <c r="A316" s="10"/>
      <c r="B316" s="41">
        <v>66</v>
      </c>
      <c r="C316" s="42" t="s">
        <v>379</v>
      </c>
      <c r="D316" s="42"/>
      <c r="E316" s="42" t="s">
        <v>380</v>
      </c>
      <c r="F316" s="42" t="s">
        <v>10</v>
      </c>
      <c r="G316" s="43" t="s">
        <v>128</v>
      </c>
      <c r="H316" s="55">
        <v>222.864</v>
      </c>
      <c r="I316" s="56">
        <v>0</v>
      </c>
      <c r="J316" s="57">
        <f>ROUND(H316*I316,2)</f>
        <v>0</v>
      </c>
      <c r="K316" s="58">
        <v>0.20999999999999999</v>
      </c>
      <c r="L316" s="59">
        <f>ROUND(J316*1.21,2)</f>
        <v>0</v>
      </c>
      <c r="M316" s="13"/>
      <c r="N316" s="2"/>
      <c r="O316" s="2"/>
      <c r="P316" s="2"/>
      <c r="Q316" s="33">
        <f>IF(ISNUMBER(K316),IF(H316&gt;0,IF(I316&gt;0,J316,0),0),0)</f>
        <v>0</v>
      </c>
      <c r="R316" s="9">
        <f>IF(ISNUMBER(K316)=FALSE,J316,0)</f>
        <v>0</v>
      </c>
    </row>
    <row r="317">
      <c r="A317" s="10"/>
      <c r="B317" s="49" t="s">
        <v>51</v>
      </c>
      <c r="C317" s="1"/>
      <c r="D317" s="1"/>
      <c r="E317" s="50" t="s">
        <v>10</v>
      </c>
      <c r="F317" s="1"/>
      <c r="G317" s="1"/>
      <c r="H317" s="40"/>
      <c r="I317" s="1"/>
      <c r="J317" s="40"/>
      <c r="K317" s="1"/>
      <c r="L317" s="1"/>
      <c r="M317" s="13"/>
      <c r="N317" s="2"/>
      <c r="O317" s="2"/>
      <c r="P317" s="2"/>
      <c r="Q317" s="2"/>
    </row>
    <row r="318">
      <c r="A318" s="10"/>
      <c r="B318" s="49" t="s">
        <v>53</v>
      </c>
      <c r="C318" s="1"/>
      <c r="D318" s="1"/>
      <c r="E318" s="50" t="s">
        <v>381</v>
      </c>
      <c r="F318" s="1"/>
      <c r="G318" s="1"/>
      <c r="H318" s="40"/>
      <c r="I318" s="1"/>
      <c r="J318" s="40"/>
      <c r="K318" s="1"/>
      <c r="L318" s="1"/>
      <c r="M318" s="13"/>
      <c r="N318" s="2"/>
      <c r="O318" s="2"/>
      <c r="P318" s="2"/>
      <c r="Q318" s="2"/>
    </row>
    <row r="319" thickBot="1">
      <c r="A319" s="10"/>
      <c r="B319" s="51" t="s">
        <v>54</v>
      </c>
      <c r="C319" s="52"/>
      <c r="D319" s="52"/>
      <c r="E319" s="53" t="s">
        <v>382</v>
      </c>
      <c r="F319" s="52"/>
      <c r="G319" s="52"/>
      <c r="H319" s="54"/>
      <c r="I319" s="52"/>
      <c r="J319" s="54"/>
      <c r="K319" s="52"/>
      <c r="L319" s="52"/>
      <c r="M319" s="13"/>
      <c r="N319" s="2"/>
      <c r="O319" s="2"/>
      <c r="P319" s="2"/>
      <c r="Q319" s="2"/>
    </row>
    <row r="320" thickTop="1">
      <c r="A320" s="10"/>
      <c r="B320" s="41">
        <v>67</v>
      </c>
      <c r="C320" s="42" t="s">
        <v>383</v>
      </c>
      <c r="D320" s="42"/>
      <c r="E320" s="42" t="s">
        <v>384</v>
      </c>
      <c r="F320" s="42" t="s">
        <v>10</v>
      </c>
      <c r="G320" s="43" t="s">
        <v>128</v>
      </c>
      <c r="H320" s="55">
        <v>20.864999999999998</v>
      </c>
      <c r="I320" s="56">
        <v>0</v>
      </c>
      <c r="J320" s="57">
        <f>ROUND(H320*I320,2)</f>
        <v>0</v>
      </c>
      <c r="K320" s="58">
        <v>0.20999999999999999</v>
      </c>
      <c r="L320" s="59">
        <f>ROUND(J320*1.21,2)</f>
        <v>0</v>
      </c>
      <c r="M320" s="13"/>
      <c r="N320" s="2"/>
      <c r="O320" s="2"/>
      <c r="P320" s="2"/>
      <c r="Q320" s="33">
        <f>IF(ISNUMBER(K320),IF(H320&gt;0,IF(I320&gt;0,J320,0),0),0)</f>
        <v>0</v>
      </c>
      <c r="R320" s="9">
        <f>IF(ISNUMBER(K320)=FALSE,J320,0)</f>
        <v>0</v>
      </c>
    </row>
    <row r="321">
      <c r="A321" s="10"/>
      <c r="B321" s="49" t="s">
        <v>51</v>
      </c>
      <c r="C321" s="1"/>
      <c r="D321" s="1"/>
      <c r="E321" s="50" t="s">
        <v>10</v>
      </c>
      <c r="F321" s="1"/>
      <c r="G321" s="1"/>
      <c r="H321" s="40"/>
      <c r="I321" s="1"/>
      <c r="J321" s="40"/>
      <c r="K321" s="1"/>
      <c r="L321" s="1"/>
      <c r="M321" s="13"/>
      <c r="N321" s="2"/>
      <c r="O321" s="2"/>
      <c r="P321" s="2"/>
      <c r="Q321" s="2"/>
    </row>
    <row r="322">
      <c r="A322" s="10"/>
      <c r="B322" s="49" t="s">
        <v>53</v>
      </c>
      <c r="C322" s="1"/>
      <c r="D322" s="1"/>
      <c r="E322" s="50" t="s">
        <v>385</v>
      </c>
      <c r="F322" s="1"/>
      <c r="G322" s="1"/>
      <c r="H322" s="40"/>
      <c r="I322" s="1"/>
      <c r="J322" s="40"/>
      <c r="K322" s="1"/>
      <c r="L322" s="1"/>
      <c r="M322" s="13"/>
      <c r="N322" s="2"/>
      <c r="O322" s="2"/>
      <c r="P322" s="2"/>
      <c r="Q322" s="2"/>
    </row>
    <row r="323" thickBot="1">
      <c r="A323" s="10"/>
      <c r="B323" s="51" t="s">
        <v>54</v>
      </c>
      <c r="C323" s="52"/>
      <c r="D323" s="52"/>
      <c r="E323" s="53" t="s">
        <v>382</v>
      </c>
      <c r="F323" s="52"/>
      <c r="G323" s="52"/>
      <c r="H323" s="54"/>
      <c r="I323" s="52"/>
      <c r="J323" s="54"/>
      <c r="K323" s="52"/>
      <c r="L323" s="52"/>
      <c r="M323" s="13"/>
      <c r="N323" s="2"/>
      <c r="O323" s="2"/>
      <c r="P323" s="2"/>
      <c r="Q323" s="2"/>
    </row>
    <row r="324" thickTop="1" thickBot="1" ht="25" customHeight="1">
      <c r="A324" s="10"/>
      <c r="B324" s="1"/>
      <c r="C324" s="60">
        <v>7</v>
      </c>
      <c r="D324" s="1"/>
      <c r="E324" s="61" t="s">
        <v>92</v>
      </c>
      <c r="F324" s="1"/>
      <c r="G324" s="62" t="s">
        <v>74</v>
      </c>
      <c r="H324" s="63">
        <f>J304+J308+J312+J316+J320</f>
        <v>0</v>
      </c>
      <c r="I324" s="62" t="s">
        <v>75</v>
      </c>
      <c r="J324" s="64">
        <f>(L324-H324)</f>
        <v>0</v>
      </c>
      <c r="K324" s="62" t="s">
        <v>76</v>
      </c>
      <c r="L324" s="65">
        <f>ROUND((J304+J308+J312+J316+J320)*1.21,2)</f>
        <v>0</v>
      </c>
      <c r="M324" s="13"/>
      <c r="N324" s="2"/>
      <c r="O324" s="2"/>
      <c r="P324" s="2"/>
      <c r="Q324" s="33">
        <f>0+Q304+Q308+Q312+Q316+Q320</f>
        <v>0</v>
      </c>
      <c r="R324" s="9">
        <f>0+R304+R308+R312+R316+R320</f>
        <v>0</v>
      </c>
      <c r="S324" s="66">
        <f>Q324*(1+J324)+R324</f>
        <v>0</v>
      </c>
    </row>
    <row r="325" thickTop="1" thickBot="1" ht="25" customHeight="1">
      <c r="A325" s="10"/>
      <c r="B325" s="67"/>
      <c r="C325" s="67"/>
      <c r="D325" s="67"/>
      <c r="E325" s="67"/>
      <c r="F325" s="67"/>
      <c r="G325" s="68" t="s">
        <v>77</v>
      </c>
      <c r="H325" s="69">
        <f>0+J304+J308+J312+J316+J320</f>
        <v>0</v>
      </c>
      <c r="I325" s="68" t="s">
        <v>78</v>
      </c>
      <c r="J325" s="70">
        <f>0+J324</f>
        <v>0</v>
      </c>
      <c r="K325" s="68" t="s">
        <v>79</v>
      </c>
      <c r="L325" s="71">
        <f>0+L324</f>
        <v>0</v>
      </c>
      <c r="M325" s="13"/>
      <c r="N325" s="2"/>
      <c r="O325" s="2"/>
      <c r="P325" s="2"/>
      <c r="Q325" s="2"/>
    </row>
    <row r="326" ht="40" customHeight="1">
      <c r="A326" s="10"/>
      <c r="B326" s="76" t="s">
        <v>386</v>
      </c>
      <c r="C326" s="1"/>
      <c r="D326" s="1"/>
      <c r="E326" s="1"/>
      <c r="F326" s="1"/>
      <c r="G326" s="1"/>
      <c r="H326" s="40"/>
      <c r="I326" s="1"/>
      <c r="J326" s="40"/>
      <c r="K326" s="1"/>
      <c r="L326" s="1"/>
      <c r="M326" s="13"/>
      <c r="N326" s="2"/>
      <c r="O326" s="2"/>
      <c r="P326" s="2"/>
      <c r="Q326" s="2"/>
    </row>
    <row r="327">
      <c r="A327" s="10"/>
      <c r="B327" s="41">
        <v>68</v>
      </c>
      <c r="C327" s="42" t="s">
        <v>387</v>
      </c>
      <c r="D327" s="42"/>
      <c r="E327" s="42" t="s">
        <v>388</v>
      </c>
      <c r="F327" s="42" t="s">
        <v>10</v>
      </c>
      <c r="G327" s="43" t="s">
        <v>151</v>
      </c>
      <c r="H327" s="44">
        <v>9</v>
      </c>
      <c r="I327" s="45">
        <v>0</v>
      </c>
      <c r="J327" s="46">
        <f>ROUND(H327*I327,2)</f>
        <v>0</v>
      </c>
      <c r="K327" s="47">
        <v>0.20999999999999999</v>
      </c>
      <c r="L327" s="48">
        <f>ROUND(J327*1.21,2)</f>
        <v>0</v>
      </c>
      <c r="M327" s="13"/>
      <c r="N327" s="2"/>
      <c r="O327" s="2"/>
      <c r="P327" s="2"/>
      <c r="Q327" s="33">
        <f>IF(ISNUMBER(K327),IF(H327&gt;0,IF(I327&gt;0,J327,0),0),0)</f>
        <v>0</v>
      </c>
      <c r="R327" s="9">
        <f>IF(ISNUMBER(K327)=FALSE,J327,0)</f>
        <v>0</v>
      </c>
    </row>
    <row r="328">
      <c r="A328" s="10"/>
      <c r="B328" s="49" t="s">
        <v>51</v>
      </c>
      <c r="C328" s="1"/>
      <c r="D328" s="1"/>
      <c r="E328" s="50" t="s">
        <v>389</v>
      </c>
      <c r="F328" s="1"/>
      <c r="G328" s="1"/>
      <c r="H328" s="40"/>
      <c r="I328" s="1"/>
      <c r="J328" s="40"/>
      <c r="K328" s="1"/>
      <c r="L328" s="1"/>
      <c r="M328" s="13"/>
      <c r="N328" s="2"/>
      <c r="O328" s="2"/>
      <c r="P328" s="2"/>
      <c r="Q328" s="2"/>
    </row>
    <row r="329">
      <c r="A329" s="10"/>
      <c r="B329" s="49" t="s">
        <v>53</v>
      </c>
      <c r="C329" s="1"/>
      <c r="D329" s="1"/>
      <c r="E329" s="50" t="s">
        <v>390</v>
      </c>
      <c r="F329" s="1"/>
      <c r="G329" s="1"/>
      <c r="H329" s="40"/>
      <c r="I329" s="1"/>
      <c r="J329" s="40"/>
      <c r="K329" s="1"/>
      <c r="L329" s="1"/>
      <c r="M329" s="13"/>
      <c r="N329" s="2"/>
      <c r="O329" s="2"/>
      <c r="P329" s="2"/>
      <c r="Q329" s="2"/>
    </row>
    <row r="330" thickBot="1">
      <c r="A330" s="10"/>
      <c r="B330" s="51" t="s">
        <v>54</v>
      </c>
      <c r="C330" s="52"/>
      <c r="D330" s="52"/>
      <c r="E330" s="53" t="s">
        <v>391</v>
      </c>
      <c r="F330" s="52"/>
      <c r="G330" s="52"/>
      <c r="H330" s="54"/>
      <c r="I330" s="52"/>
      <c r="J330" s="54"/>
      <c r="K330" s="52"/>
      <c r="L330" s="52"/>
      <c r="M330" s="13"/>
      <c r="N330" s="2"/>
      <c r="O330" s="2"/>
      <c r="P330" s="2"/>
      <c r="Q330" s="2"/>
    </row>
    <row r="331" thickTop="1">
      <c r="A331" s="10"/>
      <c r="B331" s="41">
        <v>69</v>
      </c>
      <c r="C331" s="42" t="s">
        <v>392</v>
      </c>
      <c r="D331" s="42"/>
      <c r="E331" s="42" t="s">
        <v>393</v>
      </c>
      <c r="F331" s="42" t="s">
        <v>10</v>
      </c>
      <c r="G331" s="43" t="s">
        <v>151</v>
      </c>
      <c r="H331" s="55">
        <v>59</v>
      </c>
      <c r="I331" s="56">
        <v>0</v>
      </c>
      <c r="J331" s="57">
        <f>ROUND(H331*I331,2)</f>
        <v>0</v>
      </c>
      <c r="K331" s="58">
        <v>0.20999999999999999</v>
      </c>
      <c r="L331" s="59">
        <f>ROUND(J331*1.21,2)</f>
        <v>0</v>
      </c>
      <c r="M331" s="13"/>
      <c r="N331" s="2"/>
      <c r="O331" s="2"/>
      <c r="P331" s="2"/>
      <c r="Q331" s="33">
        <f>IF(ISNUMBER(K331),IF(H331&gt;0,IF(I331&gt;0,J331,0),0),0)</f>
        <v>0</v>
      </c>
      <c r="R331" s="9">
        <f>IF(ISNUMBER(K331)=FALSE,J331,0)</f>
        <v>0</v>
      </c>
    </row>
    <row r="332">
      <c r="A332" s="10"/>
      <c r="B332" s="49" t="s">
        <v>51</v>
      </c>
      <c r="C332" s="1"/>
      <c r="D332" s="1"/>
      <c r="E332" s="50" t="s">
        <v>394</v>
      </c>
      <c r="F332" s="1"/>
      <c r="G332" s="1"/>
      <c r="H332" s="40"/>
      <c r="I332" s="1"/>
      <c r="J332" s="40"/>
      <c r="K332" s="1"/>
      <c r="L332" s="1"/>
      <c r="M332" s="13"/>
      <c r="N332" s="2"/>
      <c r="O332" s="2"/>
      <c r="P332" s="2"/>
      <c r="Q332" s="2"/>
    </row>
    <row r="333">
      <c r="A333" s="10"/>
      <c r="B333" s="49" t="s">
        <v>53</v>
      </c>
      <c r="C333" s="1"/>
      <c r="D333" s="1"/>
      <c r="E333" s="50" t="s">
        <v>395</v>
      </c>
      <c r="F333" s="1"/>
      <c r="G333" s="1"/>
      <c r="H333" s="40"/>
      <c r="I333" s="1"/>
      <c r="J333" s="40"/>
      <c r="K333" s="1"/>
      <c r="L333" s="1"/>
      <c r="M333" s="13"/>
      <c r="N333" s="2"/>
      <c r="O333" s="2"/>
      <c r="P333" s="2"/>
      <c r="Q333" s="2"/>
    </row>
    <row r="334" thickBot="1">
      <c r="A334" s="10"/>
      <c r="B334" s="51" t="s">
        <v>54</v>
      </c>
      <c r="C334" s="52"/>
      <c r="D334" s="52"/>
      <c r="E334" s="53" t="s">
        <v>396</v>
      </c>
      <c r="F334" s="52"/>
      <c r="G334" s="52"/>
      <c r="H334" s="54"/>
      <c r="I334" s="52"/>
      <c r="J334" s="54"/>
      <c r="K334" s="52"/>
      <c r="L334" s="52"/>
      <c r="M334" s="13"/>
      <c r="N334" s="2"/>
      <c r="O334" s="2"/>
      <c r="P334" s="2"/>
      <c r="Q334" s="2"/>
    </row>
    <row r="335" thickTop="1">
      <c r="A335" s="10"/>
      <c r="B335" s="41">
        <v>70</v>
      </c>
      <c r="C335" s="42" t="s">
        <v>397</v>
      </c>
      <c r="D335" s="42"/>
      <c r="E335" s="42" t="s">
        <v>398</v>
      </c>
      <c r="F335" s="42" t="s">
        <v>10</v>
      </c>
      <c r="G335" s="43" t="s">
        <v>151</v>
      </c>
      <c r="H335" s="55">
        <v>169.03</v>
      </c>
      <c r="I335" s="56">
        <v>0</v>
      </c>
      <c r="J335" s="57">
        <f>ROUND(H335*I335,2)</f>
        <v>0</v>
      </c>
      <c r="K335" s="58">
        <v>0.20999999999999999</v>
      </c>
      <c r="L335" s="59">
        <f>ROUND(J335*1.21,2)</f>
        <v>0</v>
      </c>
      <c r="M335" s="13"/>
      <c r="N335" s="2"/>
      <c r="O335" s="2"/>
      <c r="P335" s="2"/>
      <c r="Q335" s="33">
        <f>IF(ISNUMBER(K335),IF(H335&gt;0,IF(I335&gt;0,J335,0),0),0)</f>
        <v>0</v>
      </c>
      <c r="R335" s="9">
        <f>IF(ISNUMBER(K335)=FALSE,J335,0)</f>
        <v>0</v>
      </c>
    </row>
    <row r="336">
      <c r="A336" s="10"/>
      <c r="B336" s="49" t="s">
        <v>51</v>
      </c>
      <c r="C336" s="1"/>
      <c r="D336" s="1"/>
      <c r="E336" s="50" t="s">
        <v>399</v>
      </c>
      <c r="F336" s="1"/>
      <c r="G336" s="1"/>
      <c r="H336" s="40"/>
      <c r="I336" s="1"/>
      <c r="J336" s="40"/>
      <c r="K336" s="1"/>
      <c r="L336" s="1"/>
      <c r="M336" s="13"/>
      <c r="N336" s="2"/>
      <c r="O336" s="2"/>
      <c r="P336" s="2"/>
      <c r="Q336" s="2"/>
    </row>
    <row r="337">
      <c r="A337" s="10"/>
      <c r="B337" s="49" t="s">
        <v>53</v>
      </c>
      <c r="C337" s="1"/>
      <c r="D337" s="1"/>
      <c r="E337" s="50" t="s">
        <v>400</v>
      </c>
      <c r="F337" s="1"/>
      <c r="G337" s="1"/>
      <c r="H337" s="40"/>
      <c r="I337" s="1"/>
      <c r="J337" s="40"/>
      <c r="K337" s="1"/>
      <c r="L337" s="1"/>
      <c r="M337" s="13"/>
      <c r="N337" s="2"/>
      <c r="O337" s="2"/>
      <c r="P337" s="2"/>
      <c r="Q337" s="2"/>
    </row>
    <row r="338" thickBot="1">
      <c r="A338" s="10"/>
      <c r="B338" s="51" t="s">
        <v>54</v>
      </c>
      <c r="C338" s="52"/>
      <c r="D338" s="52"/>
      <c r="E338" s="53" t="s">
        <v>401</v>
      </c>
      <c r="F338" s="52"/>
      <c r="G338" s="52"/>
      <c r="H338" s="54"/>
      <c r="I338" s="52"/>
      <c r="J338" s="54"/>
      <c r="K338" s="52"/>
      <c r="L338" s="52"/>
      <c r="M338" s="13"/>
      <c r="N338" s="2"/>
      <c r="O338" s="2"/>
      <c r="P338" s="2"/>
      <c r="Q338" s="2"/>
    </row>
    <row r="339" thickTop="1">
      <c r="A339" s="10"/>
      <c r="B339" s="41">
        <v>71</v>
      </c>
      <c r="C339" s="42" t="s">
        <v>402</v>
      </c>
      <c r="D339" s="42"/>
      <c r="E339" s="42" t="s">
        <v>403</v>
      </c>
      <c r="F339" s="42" t="s">
        <v>10</v>
      </c>
      <c r="G339" s="43" t="s">
        <v>151</v>
      </c>
      <c r="H339" s="55">
        <v>67.859999999999999</v>
      </c>
      <c r="I339" s="56">
        <v>0</v>
      </c>
      <c r="J339" s="57">
        <f>ROUND(H339*I339,2)</f>
        <v>0</v>
      </c>
      <c r="K339" s="58">
        <v>0.20999999999999999</v>
      </c>
      <c r="L339" s="59">
        <f>ROUND(J339*1.21,2)</f>
        <v>0</v>
      </c>
      <c r="M339" s="13"/>
      <c r="N339" s="2"/>
      <c r="O339" s="2"/>
      <c r="P339" s="2"/>
      <c r="Q339" s="33">
        <f>IF(ISNUMBER(K339),IF(H339&gt;0,IF(I339&gt;0,J339,0),0),0)</f>
        <v>0</v>
      </c>
      <c r="R339" s="9">
        <f>IF(ISNUMBER(K339)=FALSE,J339,0)</f>
        <v>0</v>
      </c>
    </row>
    <row r="340">
      <c r="A340" s="10"/>
      <c r="B340" s="49" t="s">
        <v>51</v>
      </c>
      <c r="C340" s="1"/>
      <c r="D340" s="1"/>
      <c r="E340" s="50" t="s">
        <v>399</v>
      </c>
      <c r="F340" s="1"/>
      <c r="G340" s="1"/>
      <c r="H340" s="40"/>
      <c r="I340" s="1"/>
      <c r="J340" s="40"/>
      <c r="K340" s="1"/>
      <c r="L340" s="1"/>
      <c r="M340" s="13"/>
      <c r="N340" s="2"/>
      <c r="O340" s="2"/>
      <c r="P340" s="2"/>
      <c r="Q340" s="2"/>
    </row>
    <row r="341">
      <c r="A341" s="10"/>
      <c r="B341" s="49" t="s">
        <v>53</v>
      </c>
      <c r="C341" s="1"/>
      <c r="D341" s="1"/>
      <c r="E341" s="50" t="s">
        <v>404</v>
      </c>
      <c r="F341" s="1"/>
      <c r="G341" s="1"/>
      <c r="H341" s="40"/>
      <c r="I341" s="1"/>
      <c r="J341" s="40"/>
      <c r="K341" s="1"/>
      <c r="L341" s="1"/>
      <c r="M341" s="13"/>
      <c r="N341" s="2"/>
      <c r="O341" s="2"/>
      <c r="P341" s="2"/>
      <c r="Q341" s="2"/>
    </row>
    <row r="342" thickBot="1">
      <c r="A342" s="10"/>
      <c r="B342" s="51" t="s">
        <v>54</v>
      </c>
      <c r="C342" s="52"/>
      <c r="D342" s="52"/>
      <c r="E342" s="53" t="s">
        <v>405</v>
      </c>
      <c r="F342" s="52"/>
      <c r="G342" s="52"/>
      <c r="H342" s="54"/>
      <c r="I342" s="52"/>
      <c r="J342" s="54"/>
      <c r="K342" s="52"/>
      <c r="L342" s="52"/>
      <c r="M342" s="13"/>
      <c r="N342" s="2"/>
      <c r="O342" s="2"/>
      <c r="P342" s="2"/>
      <c r="Q342" s="2"/>
    </row>
    <row r="343" thickTop="1">
      <c r="A343" s="10"/>
      <c r="B343" s="41">
        <v>72</v>
      </c>
      <c r="C343" s="42" t="s">
        <v>406</v>
      </c>
      <c r="D343" s="42"/>
      <c r="E343" s="42" t="s">
        <v>407</v>
      </c>
      <c r="F343" s="42" t="s">
        <v>10</v>
      </c>
      <c r="G343" s="43" t="s">
        <v>62</v>
      </c>
      <c r="H343" s="55">
        <v>2</v>
      </c>
      <c r="I343" s="56">
        <v>0</v>
      </c>
      <c r="J343" s="57">
        <f>ROUND(H343*I343,2)</f>
        <v>0</v>
      </c>
      <c r="K343" s="58">
        <v>0.20999999999999999</v>
      </c>
      <c r="L343" s="59">
        <f>ROUND(J343*1.21,2)</f>
        <v>0</v>
      </c>
      <c r="M343" s="13"/>
      <c r="N343" s="2"/>
      <c r="O343" s="2"/>
      <c r="P343" s="2"/>
      <c r="Q343" s="33">
        <f>IF(ISNUMBER(K343),IF(H343&gt;0,IF(I343&gt;0,J343,0),0),0)</f>
        <v>0</v>
      </c>
      <c r="R343" s="9">
        <f>IF(ISNUMBER(K343)=FALSE,J343,0)</f>
        <v>0</v>
      </c>
    </row>
    <row r="344">
      <c r="A344" s="10"/>
      <c r="B344" s="49" t="s">
        <v>51</v>
      </c>
      <c r="C344" s="1"/>
      <c r="D344" s="1"/>
      <c r="E344" s="50" t="s">
        <v>408</v>
      </c>
      <c r="F344" s="1"/>
      <c r="G344" s="1"/>
      <c r="H344" s="40"/>
      <c r="I344" s="1"/>
      <c r="J344" s="40"/>
      <c r="K344" s="1"/>
      <c r="L344" s="1"/>
      <c r="M344" s="13"/>
      <c r="N344" s="2"/>
      <c r="O344" s="2"/>
      <c r="P344" s="2"/>
      <c r="Q344" s="2"/>
    </row>
    <row r="345">
      <c r="A345" s="10"/>
      <c r="B345" s="49" t="s">
        <v>53</v>
      </c>
      <c r="C345" s="1"/>
      <c r="D345" s="1"/>
      <c r="E345" s="50" t="s">
        <v>10</v>
      </c>
      <c r="F345" s="1"/>
      <c r="G345" s="1"/>
      <c r="H345" s="40"/>
      <c r="I345" s="1"/>
      <c r="J345" s="40"/>
      <c r="K345" s="1"/>
      <c r="L345" s="1"/>
      <c r="M345" s="13"/>
      <c r="N345" s="2"/>
      <c r="O345" s="2"/>
      <c r="P345" s="2"/>
      <c r="Q345" s="2"/>
    </row>
    <row r="346" thickBot="1">
      <c r="A346" s="10"/>
      <c r="B346" s="51" t="s">
        <v>54</v>
      </c>
      <c r="C346" s="52"/>
      <c r="D346" s="52"/>
      <c r="E346" s="53" t="s">
        <v>409</v>
      </c>
      <c r="F346" s="52"/>
      <c r="G346" s="52"/>
      <c r="H346" s="54"/>
      <c r="I346" s="52"/>
      <c r="J346" s="54"/>
      <c r="K346" s="52"/>
      <c r="L346" s="52"/>
      <c r="M346" s="13"/>
      <c r="N346" s="2"/>
      <c r="O346" s="2"/>
      <c r="P346" s="2"/>
      <c r="Q346" s="2"/>
    </row>
    <row r="347" thickTop="1" thickBot="1" ht="25" customHeight="1">
      <c r="A347" s="10"/>
      <c r="B347" s="1"/>
      <c r="C347" s="60">
        <v>8</v>
      </c>
      <c r="D347" s="1"/>
      <c r="E347" s="61" t="s">
        <v>93</v>
      </c>
      <c r="F347" s="1"/>
      <c r="G347" s="62" t="s">
        <v>74</v>
      </c>
      <c r="H347" s="63">
        <f>J327+J331+J335+J339+J343</f>
        <v>0</v>
      </c>
      <c r="I347" s="62" t="s">
        <v>75</v>
      </c>
      <c r="J347" s="64">
        <f>(L347-H347)</f>
        <v>0</v>
      </c>
      <c r="K347" s="62" t="s">
        <v>76</v>
      </c>
      <c r="L347" s="65">
        <f>ROUND((J327+J331+J335+J339+J343)*1.21,2)</f>
        <v>0</v>
      </c>
      <c r="M347" s="13"/>
      <c r="N347" s="2"/>
      <c r="O347" s="2"/>
      <c r="P347" s="2"/>
      <c r="Q347" s="33">
        <f>0+Q327+Q331+Q335+Q339+Q343</f>
        <v>0</v>
      </c>
      <c r="R347" s="9">
        <f>0+R327+R331+R335+R339+R343</f>
        <v>0</v>
      </c>
      <c r="S347" s="66">
        <f>Q347*(1+J347)+R347</f>
        <v>0</v>
      </c>
    </row>
    <row r="348" thickTop="1" thickBot="1" ht="25" customHeight="1">
      <c r="A348" s="10"/>
      <c r="B348" s="67"/>
      <c r="C348" s="67"/>
      <c r="D348" s="67"/>
      <c r="E348" s="67"/>
      <c r="F348" s="67"/>
      <c r="G348" s="68" t="s">
        <v>77</v>
      </c>
      <c r="H348" s="69">
        <f>0+J327+J331+J335+J339+J343</f>
        <v>0</v>
      </c>
      <c r="I348" s="68" t="s">
        <v>78</v>
      </c>
      <c r="J348" s="70">
        <f>0+J347</f>
        <v>0</v>
      </c>
      <c r="K348" s="68" t="s">
        <v>79</v>
      </c>
      <c r="L348" s="71">
        <f>0+L347</f>
        <v>0</v>
      </c>
      <c r="M348" s="13"/>
      <c r="N348" s="2"/>
      <c r="O348" s="2"/>
      <c r="P348" s="2"/>
      <c r="Q348" s="2"/>
    </row>
    <row r="349" ht="40" customHeight="1">
      <c r="A349" s="10"/>
      <c r="B349" s="76" t="s">
        <v>410</v>
      </c>
      <c r="C349" s="1"/>
      <c r="D349" s="1"/>
      <c r="E349" s="1"/>
      <c r="F349" s="1"/>
      <c r="G349" s="1"/>
      <c r="H349" s="40"/>
      <c r="I349" s="1"/>
      <c r="J349" s="40"/>
      <c r="K349" s="1"/>
      <c r="L349" s="1"/>
      <c r="M349" s="13"/>
      <c r="N349" s="2"/>
      <c r="O349" s="2"/>
      <c r="P349" s="2"/>
      <c r="Q349" s="2"/>
    </row>
    <row r="350">
      <c r="A350" s="10"/>
      <c r="B350" s="41">
        <v>73</v>
      </c>
      <c r="C350" s="42" t="s">
        <v>411</v>
      </c>
      <c r="D350" s="42"/>
      <c r="E350" s="42" t="s">
        <v>412</v>
      </c>
      <c r="F350" s="42" t="s">
        <v>10</v>
      </c>
      <c r="G350" s="43" t="s">
        <v>151</v>
      </c>
      <c r="H350" s="44">
        <v>7</v>
      </c>
      <c r="I350" s="45">
        <v>0</v>
      </c>
      <c r="J350" s="46">
        <f>ROUND(H350*I350,2)</f>
        <v>0</v>
      </c>
      <c r="K350" s="47">
        <v>0.20999999999999999</v>
      </c>
      <c r="L350" s="48">
        <f>ROUND(J350*1.21,2)</f>
        <v>0</v>
      </c>
      <c r="M350" s="13"/>
      <c r="N350" s="2"/>
      <c r="O350" s="2"/>
      <c r="P350" s="2"/>
      <c r="Q350" s="33">
        <f>IF(ISNUMBER(K350),IF(H350&gt;0,IF(I350&gt;0,J350,0),0),0)</f>
        <v>0</v>
      </c>
      <c r="R350" s="9">
        <f>IF(ISNUMBER(K350)=FALSE,J350,0)</f>
        <v>0</v>
      </c>
    </row>
    <row r="351">
      <c r="A351" s="10"/>
      <c r="B351" s="49" t="s">
        <v>51</v>
      </c>
      <c r="C351" s="1"/>
      <c r="D351" s="1"/>
      <c r="E351" s="50" t="s">
        <v>413</v>
      </c>
      <c r="F351" s="1"/>
      <c r="G351" s="1"/>
      <c r="H351" s="40"/>
      <c r="I351" s="1"/>
      <c r="J351" s="40"/>
      <c r="K351" s="1"/>
      <c r="L351" s="1"/>
      <c r="M351" s="13"/>
      <c r="N351" s="2"/>
      <c r="O351" s="2"/>
      <c r="P351" s="2"/>
      <c r="Q351" s="2"/>
    </row>
    <row r="352">
      <c r="A352" s="10"/>
      <c r="B352" s="49" t="s">
        <v>53</v>
      </c>
      <c r="C352" s="1"/>
      <c r="D352" s="1"/>
      <c r="E352" s="50" t="s">
        <v>10</v>
      </c>
      <c r="F352" s="1"/>
      <c r="G352" s="1"/>
      <c r="H352" s="40"/>
      <c r="I352" s="1"/>
      <c r="J352" s="40"/>
      <c r="K352" s="1"/>
      <c r="L352" s="1"/>
      <c r="M352" s="13"/>
      <c r="N352" s="2"/>
      <c r="O352" s="2"/>
      <c r="P352" s="2"/>
      <c r="Q352" s="2"/>
    </row>
    <row r="353" thickBot="1">
      <c r="A353" s="10"/>
      <c r="B353" s="51" t="s">
        <v>54</v>
      </c>
      <c r="C353" s="52"/>
      <c r="D353" s="52"/>
      <c r="E353" s="53" t="s">
        <v>414</v>
      </c>
      <c r="F353" s="52"/>
      <c r="G353" s="52"/>
      <c r="H353" s="54"/>
      <c r="I353" s="52"/>
      <c r="J353" s="54"/>
      <c r="K353" s="52"/>
      <c r="L353" s="52"/>
      <c r="M353" s="13"/>
      <c r="N353" s="2"/>
      <c r="O353" s="2"/>
      <c r="P353" s="2"/>
      <c r="Q353" s="2"/>
    </row>
    <row r="354" thickTop="1">
      <c r="A354" s="10"/>
      <c r="B354" s="41">
        <v>74</v>
      </c>
      <c r="C354" s="42" t="s">
        <v>415</v>
      </c>
      <c r="D354" s="42"/>
      <c r="E354" s="42" t="s">
        <v>416</v>
      </c>
      <c r="F354" s="42" t="s">
        <v>10</v>
      </c>
      <c r="G354" s="43" t="s">
        <v>151</v>
      </c>
      <c r="H354" s="55">
        <v>36</v>
      </c>
      <c r="I354" s="56">
        <v>0</v>
      </c>
      <c r="J354" s="57">
        <f>ROUND(H354*I354,2)</f>
        <v>0</v>
      </c>
      <c r="K354" s="58">
        <v>0.20999999999999999</v>
      </c>
      <c r="L354" s="59">
        <f>ROUND(J354*1.21,2)</f>
        <v>0</v>
      </c>
      <c r="M354" s="13"/>
      <c r="N354" s="2"/>
      <c r="O354" s="2"/>
      <c r="P354" s="2"/>
      <c r="Q354" s="33">
        <f>IF(ISNUMBER(K354),IF(H354&gt;0,IF(I354&gt;0,J354,0),0),0)</f>
        <v>0</v>
      </c>
      <c r="R354" s="9">
        <f>IF(ISNUMBER(K354)=FALSE,J354,0)</f>
        <v>0</v>
      </c>
    </row>
    <row r="355">
      <c r="A355" s="10"/>
      <c r="B355" s="49" t="s">
        <v>51</v>
      </c>
      <c r="C355" s="1"/>
      <c r="D355" s="1"/>
      <c r="E355" s="50" t="s">
        <v>417</v>
      </c>
      <c r="F355" s="1"/>
      <c r="G355" s="1"/>
      <c r="H355" s="40"/>
      <c r="I355" s="1"/>
      <c r="J355" s="40"/>
      <c r="K355" s="1"/>
      <c r="L355" s="1"/>
      <c r="M355" s="13"/>
      <c r="N355" s="2"/>
      <c r="O355" s="2"/>
      <c r="P355" s="2"/>
      <c r="Q355" s="2"/>
    </row>
    <row r="356">
      <c r="A356" s="10"/>
      <c r="B356" s="49" t="s">
        <v>53</v>
      </c>
      <c r="C356" s="1"/>
      <c r="D356" s="1"/>
      <c r="E356" s="50" t="s">
        <v>418</v>
      </c>
      <c r="F356" s="1"/>
      <c r="G356" s="1"/>
      <c r="H356" s="40"/>
      <c r="I356" s="1"/>
      <c r="J356" s="40"/>
      <c r="K356" s="1"/>
      <c r="L356" s="1"/>
      <c r="M356" s="13"/>
      <c r="N356" s="2"/>
      <c r="O356" s="2"/>
      <c r="P356" s="2"/>
      <c r="Q356" s="2"/>
    </row>
    <row r="357" thickBot="1">
      <c r="A357" s="10"/>
      <c r="B357" s="51" t="s">
        <v>54</v>
      </c>
      <c r="C357" s="52"/>
      <c r="D357" s="52"/>
      <c r="E357" s="53" t="s">
        <v>419</v>
      </c>
      <c r="F357" s="52"/>
      <c r="G357" s="52"/>
      <c r="H357" s="54"/>
      <c r="I357" s="52"/>
      <c r="J357" s="54"/>
      <c r="K357" s="52"/>
      <c r="L357" s="52"/>
      <c r="M357" s="13"/>
      <c r="N357" s="2"/>
      <c r="O357" s="2"/>
      <c r="P357" s="2"/>
      <c r="Q357" s="2"/>
    </row>
    <row r="358" thickTop="1">
      <c r="A358" s="10"/>
      <c r="B358" s="41">
        <v>75</v>
      </c>
      <c r="C358" s="42" t="s">
        <v>420</v>
      </c>
      <c r="D358" s="42"/>
      <c r="E358" s="42" t="s">
        <v>421</v>
      </c>
      <c r="F358" s="42" t="s">
        <v>10</v>
      </c>
      <c r="G358" s="43" t="s">
        <v>151</v>
      </c>
      <c r="H358" s="55">
        <v>42</v>
      </c>
      <c r="I358" s="56">
        <v>0</v>
      </c>
      <c r="J358" s="57">
        <f>ROUND(H358*I358,2)</f>
        <v>0</v>
      </c>
      <c r="K358" s="58">
        <v>0.20999999999999999</v>
      </c>
      <c r="L358" s="59">
        <f>ROUND(J358*1.21,2)</f>
        <v>0</v>
      </c>
      <c r="M358" s="13"/>
      <c r="N358" s="2"/>
      <c r="O358" s="2"/>
      <c r="P358" s="2"/>
      <c r="Q358" s="33">
        <f>IF(ISNUMBER(K358),IF(H358&gt;0,IF(I358&gt;0,J358,0),0),0)</f>
        <v>0</v>
      </c>
      <c r="R358" s="9">
        <f>IF(ISNUMBER(K358)=FALSE,J358,0)</f>
        <v>0</v>
      </c>
    </row>
    <row r="359">
      <c r="A359" s="10"/>
      <c r="B359" s="49" t="s">
        <v>51</v>
      </c>
      <c r="C359" s="1"/>
      <c r="D359" s="1"/>
      <c r="E359" s="50" t="s">
        <v>422</v>
      </c>
      <c r="F359" s="1"/>
      <c r="G359" s="1"/>
      <c r="H359" s="40"/>
      <c r="I359" s="1"/>
      <c r="J359" s="40"/>
      <c r="K359" s="1"/>
      <c r="L359" s="1"/>
      <c r="M359" s="13"/>
      <c r="N359" s="2"/>
      <c r="O359" s="2"/>
      <c r="P359" s="2"/>
      <c r="Q359" s="2"/>
    </row>
    <row r="360">
      <c r="A360" s="10"/>
      <c r="B360" s="49" t="s">
        <v>53</v>
      </c>
      <c r="C360" s="1"/>
      <c r="D360" s="1"/>
      <c r="E360" s="50" t="s">
        <v>423</v>
      </c>
      <c r="F360" s="1"/>
      <c r="G360" s="1"/>
      <c r="H360" s="40"/>
      <c r="I360" s="1"/>
      <c r="J360" s="40"/>
      <c r="K360" s="1"/>
      <c r="L360" s="1"/>
      <c r="M360" s="13"/>
      <c r="N360" s="2"/>
      <c r="O360" s="2"/>
      <c r="P360" s="2"/>
      <c r="Q360" s="2"/>
    </row>
    <row r="361" thickBot="1">
      <c r="A361" s="10"/>
      <c r="B361" s="51" t="s">
        <v>54</v>
      </c>
      <c r="C361" s="52"/>
      <c r="D361" s="52"/>
      <c r="E361" s="53" t="s">
        <v>424</v>
      </c>
      <c r="F361" s="52"/>
      <c r="G361" s="52"/>
      <c r="H361" s="54"/>
      <c r="I361" s="52"/>
      <c r="J361" s="54"/>
      <c r="K361" s="52"/>
      <c r="L361" s="52"/>
      <c r="M361" s="13"/>
      <c r="N361" s="2"/>
      <c r="O361" s="2"/>
      <c r="P361" s="2"/>
      <c r="Q361" s="2"/>
    </row>
    <row r="362" thickTop="1">
      <c r="A362" s="10"/>
      <c r="B362" s="41">
        <v>76</v>
      </c>
      <c r="C362" s="42" t="s">
        <v>425</v>
      </c>
      <c r="D362" s="42"/>
      <c r="E362" s="42" t="s">
        <v>426</v>
      </c>
      <c r="F362" s="42" t="s">
        <v>10</v>
      </c>
      <c r="G362" s="43" t="s">
        <v>151</v>
      </c>
      <c r="H362" s="55">
        <v>26</v>
      </c>
      <c r="I362" s="56">
        <v>0</v>
      </c>
      <c r="J362" s="57">
        <f>ROUND(H362*I362,2)</f>
        <v>0</v>
      </c>
      <c r="K362" s="58">
        <v>0.20999999999999999</v>
      </c>
      <c r="L362" s="59">
        <f>ROUND(J362*1.21,2)</f>
        <v>0</v>
      </c>
      <c r="M362" s="13"/>
      <c r="N362" s="2"/>
      <c r="O362" s="2"/>
      <c r="P362" s="2"/>
      <c r="Q362" s="33">
        <f>IF(ISNUMBER(K362),IF(H362&gt;0,IF(I362&gt;0,J362,0),0),0)</f>
        <v>0</v>
      </c>
      <c r="R362" s="9">
        <f>IF(ISNUMBER(K362)=FALSE,J362,0)</f>
        <v>0</v>
      </c>
    </row>
    <row r="363">
      <c r="A363" s="10"/>
      <c r="B363" s="49" t="s">
        <v>51</v>
      </c>
      <c r="C363" s="1"/>
      <c r="D363" s="1"/>
      <c r="E363" s="50" t="s">
        <v>10</v>
      </c>
      <c r="F363" s="1"/>
      <c r="G363" s="1"/>
      <c r="H363" s="40"/>
      <c r="I363" s="1"/>
      <c r="J363" s="40"/>
      <c r="K363" s="1"/>
      <c r="L363" s="1"/>
      <c r="M363" s="13"/>
      <c r="N363" s="2"/>
      <c r="O363" s="2"/>
      <c r="P363" s="2"/>
      <c r="Q363" s="2"/>
    </row>
    <row r="364">
      <c r="A364" s="10"/>
      <c r="B364" s="49" t="s">
        <v>53</v>
      </c>
      <c r="C364" s="1"/>
      <c r="D364" s="1"/>
      <c r="E364" s="50" t="s">
        <v>427</v>
      </c>
      <c r="F364" s="1"/>
      <c r="G364" s="1"/>
      <c r="H364" s="40"/>
      <c r="I364" s="1"/>
      <c r="J364" s="40"/>
      <c r="K364" s="1"/>
      <c r="L364" s="1"/>
      <c r="M364" s="13"/>
      <c r="N364" s="2"/>
      <c r="O364" s="2"/>
      <c r="P364" s="2"/>
      <c r="Q364" s="2"/>
    </row>
    <row r="365" thickBot="1">
      <c r="A365" s="10"/>
      <c r="B365" s="51" t="s">
        <v>54</v>
      </c>
      <c r="C365" s="52"/>
      <c r="D365" s="52"/>
      <c r="E365" s="53" t="s">
        <v>428</v>
      </c>
      <c r="F365" s="52"/>
      <c r="G365" s="52"/>
      <c r="H365" s="54"/>
      <c r="I365" s="52"/>
      <c r="J365" s="54"/>
      <c r="K365" s="52"/>
      <c r="L365" s="52"/>
      <c r="M365" s="13"/>
      <c r="N365" s="2"/>
      <c r="O365" s="2"/>
      <c r="P365" s="2"/>
      <c r="Q365" s="2"/>
    </row>
    <row r="366" thickTop="1">
      <c r="A366" s="10"/>
      <c r="B366" s="41">
        <v>77</v>
      </c>
      <c r="C366" s="42" t="s">
        <v>429</v>
      </c>
      <c r="D366" s="42"/>
      <c r="E366" s="42" t="s">
        <v>430</v>
      </c>
      <c r="F366" s="42" t="s">
        <v>10</v>
      </c>
      <c r="G366" s="43" t="s">
        <v>151</v>
      </c>
      <c r="H366" s="55">
        <v>28.5</v>
      </c>
      <c r="I366" s="56">
        <v>0</v>
      </c>
      <c r="J366" s="57">
        <f>ROUND(H366*I366,2)</f>
        <v>0</v>
      </c>
      <c r="K366" s="58">
        <v>0.20999999999999999</v>
      </c>
      <c r="L366" s="59">
        <f>ROUND(J366*1.21,2)</f>
        <v>0</v>
      </c>
      <c r="M366" s="13"/>
      <c r="N366" s="2"/>
      <c r="O366" s="2"/>
      <c r="P366" s="2"/>
      <c r="Q366" s="33">
        <f>IF(ISNUMBER(K366),IF(H366&gt;0,IF(I366&gt;0,J366,0),0),0)</f>
        <v>0</v>
      </c>
      <c r="R366" s="9">
        <f>IF(ISNUMBER(K366)=FALSE,J366,0)</f>
        <v>0</v>
      </c>
    </row>
    <row r="367">
      <c r="A367" s="10"/>
      <c r="B367" s="49" t="s">
        <v>51</v>
      </c>
      <c r="C367" s="1"/>
      <c r="D367" s="1"/>
      <c r="E367" s="50" t="s">
        <v>422</v>
      </c>
      <c r="F367" s="1"/>
      <c r="G367" s="1"/>
      <c r="H367" s="40"/>
      <c r="I367" s="1"/>
      <c r="J367" s="40"/>
      <c r="K367" s="1"/>
      <c r="L367" s="1"/>
      <c r="M367" s="13"/>
      <c r="N367" s="2"/>
      <c r="O367" s="2"/>
      <c r="P367" s="2"/>
      <c r="Q367" s="2"/>
    </row>
    <row r="368">
      <c r="A368" s="10"/>
      <c r="B368" s="49" t="s">
        <v>53</v>
      </c>
      <c r="C368" s="1"/>
      <c r="D368" s="1"/>
      <c r="E368" s="50" t="s">
        <v>431</v>
      </c>
      <c r="F368" s="1"/>
      <c r="G368" s="1"/>
      <c r="H368" s="40"/>
      <c r="I368" s="1"/>
      <c r="J368" s="40"/>
      <c r="K368" s="1"/>
      <c r="L368" s="1"/>
      <c r="M368" s="13"/>
      <c r="N368" s="2"/>
      <c r="O368" s="2"/>
      <c r="P368" s="2"/>
      <c r="Q368" s="2"/>
    </row>
    <row r="369" thickBot="1">
      <c r="A369" s="10"/>
      <c r="B369" s="51" t="s">
        <v>54</v>
      </c>
      <c r="C369" s="52"/>
      <c r="D369" s="52"/>
      <c r="E369" s="53" t="s">
        <v>424</v>
      </c>
      <c r="F369" s="52"/>
      <c r="G369" s="52"/>
      <c r="H369" s="54"/>
      <c r="I369" s="52"/>
      <c r="J369" s="54"/>
      <c r="K369" s="52"/>
      <c r="L369" s="52"/>
      <c r="M369" s="13"/>
      <c r="N369" s="2"/>
      <c r="O369" s="2"/>
      <c r="P369" s="2"/>
      <c r="Q369" s="2"/>
    </row>
    <row r="370" thickTop="1">
      <c r="A370" s="10"/>
      <c r="B370" s="41">
        <v>78</v>
      </c>
      <c r="C370" s="42" t="s">
        <v>432</v>
      </c>
      <c r="D370" s="42"/>
      <c r="E370" s="42" t="s">
        <v>433</v>
      </c>
      <c r="F370" s="42" t="s">
        <v>10</v>
      </c>
      <c r="G370" s="43" t="s">
        <v>151</v>
      </c>
      <c r="H370" s="55">
        <v>34</v>
      </c>
      <c r="I370" s="56">
        <v>0</v>
      </c>
      <c r="J370" s="57">
        <f>ROUND(H370*I370,2)</f>
        <v>0</v>
      </c>
      <c r="K370" s="58">
        <v>0.20999999999999999</v>
      </c>
      <c r="L370" s="59">
        <f>ROUND(J370*1.21,2)</f>
        <v>0</v>
      </c>
      <c r="M370" s="13"/>
      <c r="N370" s="2"/>
      <c r="O370" s="2"/>
      <c r="P370" s="2"/>
      <c r="Q370" s="33">
        <f>IF(ISNUMBER(K370),IF(H370&gt;0,IF(I370&gt;0,J370,0),0),0)</f>
        <v>0</v>
      </c>
      <c r="R370" s="9">
        <f>IF(ISNUMBER(K370)=FALSE,J370,0)</f>
        <v>0</v>
      </c>
    </row>
    <row r="371">
      <c r="A371" s="10"/>
      <c r="B371" s="49" t="s">
        <v>51</v>
      </c>
      <c r="C371" s="1"/>
      <c r="D371" s="1"/>
      <c r="E371" s="50" t="s">
        <v>434</v>
      </c>
      <c r="F371" s="1"/>
      <c r="G371" s="1"/>
      <c r="H371" s="40"/>
      <c r="I371" s="1"/>
      <c r="J371" s="40"/>
      <c r="K371" s="1"/>
      <c r="L371" s="1"/>
      <c r="M371" s="13"/>
      <c r="N371" s="2"/>
      <c r="O371" s="2"/>
      <c r="P371" s="2"/>
      <c r="Q371" s="2"/>
    </row>
    <row r="372">
      <c r="A372" s="10"/>
      <c r="B372" s="49" t="s">
        <v>53</v>
      </c>
      <c r="C372" s="1"/>
      <c r="D372" s="1"/>
      <c r="E372" s="50" t="s">
        <v>435</v>
      </c>
      <c r="F372" s="1"/>
      <c r="G372" s="1"/>
      <c r="H372" s="40"/>
      <c r="I372" s="1"/>
      <c r="J372" s="40"/>
      <c r="K372" s="1"/>
      <c r="L372" s="1"/>
      <c r="M372" s="13"/>
      <c r="N372" s="2"/>
      <c r="O372" s="2"/>
      <c r="P372" s="2"/>
      <c r="Q372" s="2"/>
    </row>
    <row r="373" thickBot="1">
      <c r="A373" s="10"/>
      <c r="B373" s="51" t="s">
        <v>54</v>
      </c>
      <c r="C373" s="52"/>
      <c r="D373" s="52"/>
      <c r="E373" s="53" t="s">
        <v>436</v>
      </c>
      <c r="F373" s="52"/>
      <c r="G373" s="52"/>
      <c r="H373" s="54"/>
      <c r="I373" s="52"/>
      <c r="J373" s="54"/>
      <c r="K373" s="52"/>
      <c r="L373" s="52"/>
      <c r="M373" s="13"/>
      <c r="N373" s="2"/>
      <c r="O373" s="2"/>
      <c r="P373" s="2"/>
      <c r="Q373" s="2"/>
    </row>
    <row r="374" thickTop="1">
      <c r="A374" s="10"/>
      <c r="B374" s="41">
        <v>79</v>
      </c>
      <c r="C374" s="42" t="s">
        <v>437</v>
      </c>
      <c r="D374" s="42"/>
      <c r="E374" s="42" t="s">
        <v>438</v>
      </c>
      <c r="F374" s="42" t="s">
        <v>10</v>
      </c>
      <c r="G374" s="43" t="s">
        <v>151</v>
      </c>
      <c r="H374" s="55">
        <v>30</v>
      </c>
      <c r="I374" s="56">
        <v>0</v>
      </c>
      <c r="J374" s="57">
        <f>ROUND(H374*I374,2)</f>
        <v>0</v>
      </c>
      <c r="K374" s="58">
        <v>0.20999999999999999</v>
      </c>
      <c r="L374" s="59">
        <f>ROUND(J374*1.21,2)</f>
        <v>0</v>
      </c>
      <c r="M374" s="13"/>
      <c r="N374" s="2"/>
      <c r="O374" s="2"/>
      <c r="P374" s="2"/>
      <c r="Q374" s="33">
        <f>IF(ISNUMBER(K374),IF(H374&gt;0,IF(I374&gt;0,J374,0),0),0)</f>
        <v>0</v>
      </c>
      <c r="R374" s="9">
        <f>IF(ISNUMBER(K374)=FALSE,J374,0)</f>
        <v>0</v>
      </c>
    </row>
    <row r="375">
      <c r="A375" s="10"/>
      <c r="B375" s="49" t="s">
        <v>51</v>
      </c>
      <c r="C375" s="1"/>
      <c r="D375" s="1"/>
      <c r="E375" s="50" t="s">
        <v>422</v>
      </c>
      <c r="F375" s="1"/>
      <c r="G375" s="1"/>
      <c r="H375" s="40"/>
      <c r="I375" s="1"/>
      <c r="J375" s="40"/>
      <c r="K375" s="1"/>
      <c r="L375" s="1"/>
      <c r="M375" s="13"/>
      <c r="N375" s="2"/>
      <c r="O375" s="2"/>
      <c r="P375" s="2"/>
      <c r="Q375" s="2"/>
    </row>
    <row r="376">
      <c r="A376" s="10"/>
      <c r="B376" s="49" t="s">
        <v>53</v>
      </c>
      <c r="C376" s="1"/>
      <c r="D376" s="1"/>
      <c r="E376" s="50" t="s">
        <v>439</v>
      </c>
      <c r="F376" s="1"/>
      <c r="G376" s="1"/>
      <c r="H376" s="40"/>
      <c r="I376" s="1"/>
      <c r="J376" s="40"/>
      <c r="K376" s="1"/>
      <c r="L376" s="1"/>
      <c r="M376" s="13"/>
      <c r="N376" s="2"/>
      <c r="O376" s="2"/>
      <c r="P376" s="2"/>
      <c r="Q376" s="2"/>
    </row>
    <row r="377" thickBot="1">
      <c r="A377" s="10"/>
      <c r="B377" s="51" t="s">
        <v>54</v>
      </c>
      <c r="C377" s="52"/>
      <c r="D377" s="52"/>
      <c r="E377" s="53" t="s">
        <v>424</v>
      </c>
      <c r="F377" s="52"/>
      <c r="G377" s="52"/>
      <c r="H377" s="54"/>
      <c r="I377" s="52"/>
      <c r="J377" s="54"/>
      <c r="K377" s="52"/>
      <c r="L377" s="52"/>
      <c r="M377" s="13"/>
      <c r="N377" s="2"/>
      <c r="O377" s="2"/>
      <c r="P377" s="2"/>
      <c r="Q377" s="2"/>
    </row>
    <row r="378" thickTop="1">
      <c r="A378" s="10"/>
      <c r="B378" s="41">
        <v>80</v>
      </c>
      <c r="C378" s="42" t="s">
        <v>440</v>
      </c>
      <c r="D378" s="42"/>
      <c r="E378" s="42" t="s">
        <v>441</v>
      </c>
      <c r="F378" s="42" t="s">
        <v>10</v>
      </c>
      <c r="G378" s="43" t="s">
        <v>62</v>
      </c>
      <c r="H378" s="55">
        <v>6</v>
      </c>
      <c r="I378" s="56">
        <v>0</v>
      </c>
      <c r="J378" s="57">
        <f>ROUND(H378*I378,2)</f>
        <v>0</v>
      </c>
      <c r="K378" s="58">
        <v>0.20999999999999999</v>
      </c>
      <c r="L378" s="59">
        <f>ROUND(J378*1.21,2)</f>
        <v>0</v>
      </c>
      <c r="M378" s="13"/>
      <c r="N378" s="2"/>
      <c r="O378" s="2"/>
      <c r="P378" s="2"/>
      <c r="Q378" s="33">
        <f>IF(ISNUMBER(K378),IF(H378&gt;0,IF(I378&gt;0,J378,0),0),0)</f>
        <v>0</v>
      </c>
      <c r="R378" s="9">
        <f>IF(ISNUMBER(K378)=FALSE,J378,0)</f>
        <v>0</v>
      </c>
    </row>
    <row r="379">
      <c r="A379" s="10"/>
      <c r="B379" s="49" t="s">
        <v>51</v>
      </c>
      <c r="C379" s="1"/>
      <c r="D379" s="1"/>
      <c r="E379" s="50" t="s">
        <v>10</v>
      </c>
      <c r="F379" s="1"/>
      <c r="G379" s="1"/>
      <c r="H379" s="40"/>
      <c r="I379" s="1"/>
      <c r="J379" s="40"/>
      <c r="K379" s="1"/>
      <c r="L379" s="1"/>
      <c r="M379" s="13"/>
      <c r="N379" s="2"/>
      <c r="O379" s="2"/>
      <c r="P379" s="2"/>
      <c r="Q379" s="2"/>
    </row>
    <row r="380">
      <c r="A380" s="10"/>
      <c r="B380" s="49" t="s">
        <v>53</v>
      </c>
      <c r="C380" s="1"/>
      <c r="D380" s="1"/>
      <c r="E380" s="50" t="s">
        <v>442</v>
      </c>
      <c r="F380" s="1"/>
      <c r="G380" s="1"/>
      <c r="H380" s="40"/>
      <c r="I380" s="1"/>
      <c r="J380" s="40"/>
      <c r="K380" s="1"/>
      <c r="L380" s="1"/>
      <c r="M380" s="13"/>
      <c r="N380" s="2"/>
      <c r="O380" s="2"/>
      <c r="P380" s="2"/>
      <c r="Q380" s="2"/>
    </row>
    <row r="381" thickBot="1">
      <c r="A381" s="10"/>
      <c r="B381" s="51" t="s">
        <v>54</v>
      </c>
      <c r="C381" s="52"/>
      <c r="D381" s="52"/>
      <c r="E381" s="53" t="s">
        <v>443</v>
      </c>
      <c r="F381" s="52"/>
      <c r="G381" s="52"/>
      <c r="H381" s="54"/>
      <c r="I381" s="52"/>
      <c r="J381" s="54"/>
      <c r="K381" s="52"/>
      <c r="L381" s="52"/>
      <c r="M381" s="13"/>
      <c r="N381" s="2"/>
      <c r="O381" s="2"/>
      <c r="P381" s="2"/>
      <c r="Q381" s="2"/>
    </row>
    <row r="382" thickTop="1">
      <c r="A382" s="10"/>
      <c r="B382" s="41">
        <v>81</v>
      </c>
      <c r="C382" s="42" t="s">
        <v>444</v>
      </c>
      <c r="D382" s="42"/>
      <c r="E382" s="42" t="s">
        <v>445</v>
      </c>
      <c r="F382" s="42" t="s">
        <v>10</v>
      </c>
      <c r="G382" s="43" t="s">
        <v>62</v>
      </c>
      <c r="H382" s="55">
        <v>2</v>
      </c>
      <c r="I382" s="56">
        <v>0</v>
      </c>
      <c r="J382" s="57">
        <f>ROUND(H382*I382,2)</f>
        <v>0</v>
      </c>
      <c r="K382" s="58">
        <v>0.20999999999999999</v>
      </c>
      <c r="L382" s="59">
        <f>ROUND(J382*1.21,2)</f>
        <v>0</v>
      </c>
      <c r="M382" s="13"/>
      <c r="N382" s="2"/>
      <c r="O382" s="2"/>
      <c r="P382" s="2"/>
      <c r="Q382" s="33">
        <f>IF(ISNUMBER(K382),IF(H382&gt;0,IF(I382&gt;0,J382,0),0),0)</f>
        <v>0</v>
      </c>
      <c r="R382" s="9">
        <f>IF(ISNUMBER(K382)=FALSE,J382,0)</f>
        <v>0</v>
      </c>
    </row>
    <row r="383">
      <c r="A383" s="10"/>
      <c r="B383" s="49" t="s">
        <v>51</v>
      </c>
      <c r="C383" s="1"/>
      <c r="D383" s="1"/>
      <c r="E383" s="50" t="s">
        <v>446</v>
      </c>
      <c r="F383" s="1"/>
      <c r="G383" s="1"/>
      <c r="H383" s="40"/>
      <c r="I383" s="1"/>
      <c r="J383" s="40"/>
      <c r="K383" s="1"/>
      <c r="L383" s="1"/>
      <c r="M383" s="13"/>
      <c r="N383" s="2"/>
      <c r="O383" s="2"/>
      <c r="P383" s="2"/>
      <c r="Q383" s="2"/>
    </row>
    <row r="384">
      <c r="A384" s="10"/>
      <c r="B384" s="49" t="s">
        <v>53</v>
      </c>
      <c r="C384" s="1"/>
      <c r="D384" s="1"/>
      <c r="E384" s="50" t="s">
        <v>10</v>
      </c>
      <c r="F384" s="1"/>
      <c r="G384" s="1"/>
      <c r="H384" s="40"/>
      <c r="I384" s="1"/>
      <c r="J384" s="40"/>
      <c r="K384" s="1"/>
      <c r="L384" s="1"/>
      <c r="M384" s="13"/>
      <c r="N384" s="2"/>
      <c r="O384" s="2"/>
      <c r="P384" s="2"/>
      <c r="Q384" s="2"/>
    </row>
    <row r="385" thickBot="1">
      <c r="A385" s="10"/>
      <c r="B385" s="51" t="s">
        <v>54</v>
      </c>
      <c r="C385" s="52"/>
      <c r="D385" s="52"/>
      <c r="E385" s="53" t="s">
        <v>447</v>
      </c>
      <c r="F385" s="52"/>
      <c r="G385" s="52"/>
      <c r="H385" s="54"/>
      <c r="I385" s="52"/>
      <c r="J385" s="54"/>
      <c r="K385" s="52"/>
      <c r="L385" s="52"/>
      <c r="M385" s="13"/>
      <c r="N385" s="2"/>
      <c r="O385" s="2"/>
      <c r="P385" s="2"/>
      <c r="Q385" s="2"/>
    </row>
    <row r="386" thickTop="1">
      <c r="A386" s="10"/>
      <c r="B386" s="41">
        <v>82</v>
      </c>
      <c r="C386" s="42" t="s">
        <v>448</v>
      </c>
      <c r="D386" s="42"/>
      <c r="E386" s="42" t="s">
        <v>449</v>
      </c>
      <c r="F386" s="42" t="s">
        <v>10</v>
      </c>
      <c r="G386" s="43" t="s">
        <v>62</v>
      </c>
      <c r="H386" s="55">
        <v>2</v>
      </c>
      <c r="I386" s="56">
        <v>0</v>
      </c>
      <c r="J386" s="57">
        <f>ROUND(H386*I386,2)</f>
        <v>0</v>
      </c>
      <c r="K386" s="58">
        <v>0.20999999999999999</v>
      </c>
      <c r="L386" s="59">
        <f>ROUND(J386*1.21,2)</f>
        <v>0</v>
      </c>
      <c r="M386" s="13"/>
      <c r="N386" s="2"/>
      <c r="O386" s="2"/>
      <c r="P386" s="2"/>
      <c r="Q386" s="33">
        <f>IF(ISNUMBER(K386),IF(H386&gt;0,IF(I386&gt;0,J386,0),0),0)</f>
        <v>0</v>
      </c>
      <c r="R386" s="9">
        <f>IF(ISNUMBER(K386)=FALSE,J386,0)</f>
        <v>0</v>
      </c>
    </row>
    <row r="387">
      <c r="A387" s="10"/>
      <c r="B387" s="49" t="s">
        <v>51</v>
      </c>
      <c r="C387" s="1"/>
      <c r="D387" s="1"/>
      <c r="E387" s="50" t="s">
        <v>10</v>
      </c>
      <c r="F387" s="1"/>
      <c r="G387" s="1"/>
      <c r="H387" s="40"/>
      <c r="I387" s="1"/>
      <c r="J387" s="40"/>
      <c r="K387" s="1"/>
      <c r="L387" s="1"/>
      <c r="M387" s="13"/>
      <c r="N387" s="2"/>
      <c r="O387" s="2"/>
      <c r="P387" s="2"/>
      <c r="Q387" s="2"/>
    </row>
    <row r="388">
      <c r="A388" s="10"/>
      <c r="B388" s="49" t="s">
        <v>53</v>
      </c>
      <c r="C388" s="1"/>
      <c r="D388" s="1"/>
      <c r="E388" s="50" t="s">
        <v>450</v>
      </c>
      <c r="F388" s="1"/>
      <c r="G388" s="1"/>
      <c r="H388" s="40"/>
      <c r="I388" s="1"/>
      <c r="J388" s="40"/>
      <c r="K388" s="1"/>
      <c r="L388" s="1"/>
      <c r="M388" s="13"/>
      <c r="N388" s="2"/>
      <c r="O388" s="2"/>
      <c r="P388" s="2"/>
      <c r="Q388" s="2"/>
    </row>
    <row r="389" thickBot="1">
      <c r="A389" s="10"/>
      <c r="B389" s="51" t="s">
        <v>54</v>
      </c>
      <c r="C389" s="52"/>
      <c r="D389" s="52"/>
      <c r="E389" s="53" t="s">
        <v>451</v>
      </c>
      <c r="F389" s="52"/>
      <c r="G389" s="52"/>
      <c r="H389" s="54"/>
      <c r="I389" s="52"/>
      <c r="J389" s="54"/>
      <c r="K389" s="52"/>
      <c r="L389" s="52"/>
      <c r="M389" s="13"/>
      <c r="N389" s="2"/>
      <c r="O389" s="2"/>
      <c r="P389" s="2"/>
      <c r="Q389" s="2"/>
    </row>
    <row r="390" thickTop="1">
      <c r="A390" s="10"/>
      <c r="B390" s="41">
        <v>83</v>
      </c>
      <c r="C390" s="42" t="s">
        <v>452</v>
      </c>
      <c r="D390" s="42"/>
      <c r="E390" s="42" t="s">
        <v>453</v>
      </c>
      <c r="F390" s="42" t="s">
        <v>10</v>
      </c>
      <c r="G390" s="43" t="s">
        <v>151</v>
      </c>
      <c r="H390" s="55">
        <v>44.960000000000001</v>
      </c>
      <c r="I390" s="56">
        <v>0</v>
      </c>
      <c r="J390" s="57">
        <f>ROUND(H390*I390,2)</f>
        <v>0</v>
      </c>
      <c r="K390" s="58">
        <v>0.20999999999999999</v>
      </c>
      <c r="L390" s="59">
        <f>ROUND(J390*1.21,2)</f>
        <v>0</v>
      </c>
      <c r="M390" s="13"/>
      <c r="N390" s="2"/>
      <c r="O390" s="2"/>
      <c r="P390" s="2"/>
      <c r="Q390" s="33">
        <f>IF(ISNUMBER(K390),IF(H390&gt;0,IF(I390&gt;0,J390,0),0),0)</f>
        <v>0</v>
      </c>
      <c r="R390" s="9">
        <f>IF(ISNUMBER(K390)=FALSE,J390,0)</f>
        <v>0</v>
      </c>
    </row>
    <row r="391">
      <c r="A391" s="10"/>
      <c r="B391" s="49" t="s">
        <v>51</v>
      </c>
      <c r="C391" s="1"/>
      <c r="D391" s="1"/>
      <c r="E391" s="50" t="s">
        <v>454</v>
      </c>
      <c r="F391" s="1"/>
      <c r="G391" s="1"/>
      <c r="H391" s="40"/>
      <c r="I391" s="1"/>
      <c r="J391" s="40"/>
      <c r="K391" s="1"/>
      <c r="L391" s="1"/>
      <c r="M391" s="13"/>
      <c r="N391" s="2"/>
      <c r="O391" s="2"/>
      <c r="P391" s="2"/>
      <c r="Q391" s="2"/>
    </row>
    <row r="392">
      <c r="A392" s="10"/>
      <c r="B392" s="49" t="s">
        <v>53</v>
      </c>
      <c r="C392" s="1"/>
      <c r="D392" s="1"/>
      <c r="E392" s="50" t="s">
        <v>455</v>
      </c>
      <c r="F392" s="1"/>
      <c r="G392" s="1"/>
      <c r="H392" s="40"/>
      <c r="I392" s="1"/>
      <c r="J392" s="40"/>
      <c r="K392" s="1"/>
      <c r="L392" s="1"/>
      <c r="M392" s="13"/>
      <c r="N392" s="2"/>
      <c r="O392" s="2"/>
      <c r="P392" s="2"/>
      <c r="Q392" s="2"/>
    </row>
    <row r="393" thickBot="1">
      <c r="A393" s="10"/>
      <c r="B393" s="51" t="s">
        <v>54</v>
      </c>
      <c r="C393" s="52"/>
      <c r="D393" s="52"/>
      <c r="E393" s="53" t="s">
        <v>456</v>
      </c>
      <c r="F393" s="52"/>
      <c r="G393" s="52"/>
      <c r="H393" s="54"/>
      <c r="I393" s="52"/>
      <c r="J393" s="54"/>
      <c r="K393" s="52"/>
      <c r="L393" s="52"/>
      <c r="M393" s="13"/>
      <c r="N393" s="2"/>
      <c r="O393" s="2"/>
      <c r="P393" s="2"/>
      <c r="Q393" s="2"/>
    </row>
    <row r="394" thickTop="1">
      <c r="A394" s="10"/>
      <c r="B394" s="41">
        <v>84</v>
      </c>
      <c r="C394" s="42" t="s">
        <v>457</v>
      </c>
      <c r="D394" s="42"/>
      <c r="E394" s="42" t="s">
        <v>458</v>
      </c>
      <c r="F394" s="42" t="s">
        <v>10</v>
      </c>
      <c r="G394" s="43" t="s">
        <v>151</v>
      </c>
      <c r="H394" s="55">
        <v>40.350000000000001</v>
      </c>
      <c r="I394" s="56">
        <v>0</v>
      </c>
      <c r="J394" s="57">
        <f>ROUND(H394*I394,2)</f>
        <v>0</v>
      </c>
      <c r="K394" s="58">
        <v>0.20999999999999999</v>
      </c>
      <c r="L394" s="59">
        <f>ROUND(J394*1.21,2)</f>
        <v>0</v>
      </c>
      <c r="M394" s="13"/>
      <c r="N394" s="2"/>
      <c r="O394" s="2"/>
      <c r="P394" s="2"/>
      <c r="Q394" s="33">
        <f>IF(ISNUMBER(K394),IF(H394&gt;0,IF(I394&gt;0,J394,0),0),0)</f>
        <v>0</v>
      </c>
      <c r="R394" s="9">
        <f>IF(ISNUMBER(K394)=FALSE,J394,0)</f>
        <v>0</v>
      </c>
    </row>
    <row r="395">
      <c r="A395" s="10"/>
      <c r="B395" s="49" t="s">
        <v>51</v>
      </c>
      <c r="C395" s="1"/>
      <c r="D395" s="1"/>
      <c r="E395" s="50" t="s">
        <v>459</v>
      </c>
      <c r="F395" s="1"/>
      <c r="G395" s="1"/>
      <c r="H395" s="40"/>
      <c r="I395" s="1"/>
      <c r="J395" s="40"/>
      <c r="K395" s="1"/>
      <c r="L395" s="1"/>
      <c r="M395" s="13"/>
      <c r="N395" s="2"/>
      <c r="O395" s="2"/>
      <c r="P395" s="2"/>
      <c r="Q395" s="2"/>
    </row>
    <row r="396">
      <c r="A396" s="10"/>
      <c r="B396" s="49" t="s">
        <v>53</v>
      </c>
      <c r="C396" s="1"/>
      <c r="D396" s="1"/>
      <c r="E396" s="50" t="s">
        <v>460</v>
      </c>
      <c r="F396" s="1"/>
      <c r="G396" s="1"/>
      <c r="H396" s="40"/>
      <c r="I396" s="1"/>
      <c r="J396" s="40"/>
      <c r="K396" s="1"/>
      <c r="L396" s="1"/>
      <c r="M396" s="13"/>
      <c r="N396" s="2"/>
      <c r="O396" s="2"/>
      <c r="P396" s="2"/>
      <c r="Q396" s="2"/>
    </row>
    <row r="397" thickBot="1">
      <c r="A397" s="10"/>
      <c r="B397" s="51" t="s">
        <v>54</v>
      </c>
      <c r="C397" s="52"/>
      <c r="D397" s="52"/>
      <c r="E397" s="53" t="s">
        <v>456</v>
      </c>
      <c r="F397" s="52"/>
      <c r="G397" s="52"/>
      <c r="H397" s="54"/>
      <c r="I397" s="52"/>
      <c r="J397" s="54"/>
      <c r="K397" s="52"/>
      <c r="L397" s="52"/>
      <c r="M397" s="13"/>
      <c r="N397" s="2"/>
      <c r="O397" s="2"/>
      <c r="P397" s="2"/>
      <c r="Q397" s="2"/>
    </row>
    <row r="398" thickTop="1">
      <c r="A398" s="10"/>
      <c r="B398" s="41">
        <v>85</v>
      </c>
      <c r="C398" s="42" t="s">
        <v>461</v>
      </c>
      <c r="D398" s="42"/>
      <c r="E398" s="42" t="s">
        <v>462</v>
      </c>
      <c r="F398" s="42" t="s">
        <v>10</v>
      </c>
      <c r="G398" s="43" t="s">
        <v>151</v>
      </c>
      <c r="H398" s="55">
        <v>44.799999999999997</v>
      </c>
      <c r="I398" s="56">
        <v>0</v>
      </c>
      <c r="J398" s="57">
        <f>ROUND(H398*I398,2)</f>
        <v>0</v>
      </c>
      <c r="K398" s="58">
        <v>0.20999999999999999</v>
      </c>
      <c r="L398" s="59">
        <f>ROUND(J398*1.21,2)</f>
        <v>0</v>
      </c>
      <c r="M398" s="13"/>
      <c r="N398" s="2"/>
      <c r="O398" s="2"/>
      <c r="P398" s="2"/>
      <c r="Q398" s="33">
        <f>IF(ISNUMBER(K398),IF(H398&gt;0,IF(I398&gt;0,J398,0),0),0)</f>
        <v>0</v>
      </c>
      <c r="R398" s="9">
        <f>IF(ISNUMBER(K398)=FALSE,J398,0)</f>
        <v>0</v>
      </c>
    </row>
    <row r="399">
      <c r="A399" s="10"/>
      <c r="B399" s="49" t="s">
        <v>51</v>
      </c>
      <c r="C399" s="1"/>
      <c r="D399" s="1"/>
      <c r="E399" s="50" t="s">
        <v>10</v>
      </c>
      <c r="F399" s="1"/>
      <c r="G399" s="1"/>
      <c r="H399" s="40"/>
      <c r="I399" s="1"/>
      <c r="J399" s="40"/>
      <c r="K399" s="1"/>
      <c r="L399" s="1"/>
      <c r="M399" s="13"/>
      <c r="N399" s="2"/>
      <c r="O399" s="2"/>
      <c r="P399" s="2"/>
      <c r="Q399" s="2"/>
    </row>
    <row r="400">
      <c r="A400" s="10"/>
      <c r="B400" s="49" t="s">
        <v>53</v>
      </c>
      <c r="C400" s="1"/>
      <c r="D400" s="1"/>
      <c r="E400" s="50" t="s">
        <v>463</v>
      </c>
      <c r="F400" s="1"/>
      <c r="G400" s="1"/>
      <c r="H400" s="40"/>
      <c r="I400" s="1"/>
      <c r="J400" s="40"/>
      <c r="K400" s="1"/>
      <c r="L400" s="1"/>
      <c r="M400" s="13"/>
      <c r="N400" s="2"/>
      <c r="O400" s="2"/>
      <c r="P400" s="2"/>
      <c r="Q400" s="2"/>
    </row>
    <row r="401" thickBot="1">
      <c r="A401" s="10"/>
      <c r="B401" s="51" t="s">
        <v>54</v>
      </c>
      <c r="C401" s="52"/>
      <c r="D401" s="52"/>
      <c r="E401" s="53" t="s">
        <v>464</v>
      </c>
      <c r="F401" s="52"/>
      <c r="G401" s="52"/>
      <c r="H401" s="54"/>
      <c r="I401" s="52"/>
      <c r="J401" s="54"/>
      <c r="K401" s="52"/>
      <c r="L401" s="52"/>
      <c r="M401" s="13"/>
      <c r="N401" s="2"/>
      <c r="O401" s="2"/>
      <c r="P401" s="2"/>
      <c r="Q401" s="2"/>
    </row>
    <row r="402" thickTop="1">
      <c r="A402" s="10"/>
      <c r="B402" s="41">
        <v>86</v>
      </c>
      <c r="C402" s="42" t="s">
        <v>465</v>
      </c>
      <c r="D402" s="42"/>
      <c r="E402" s="42" t="s">
        <v>466</v>
      </c>
      <c r="F402" s="42" t="s">
        <v>10</v>
      </c>
      <c r="G402" s="43" t="s">
        <v>151</v>
      </c>
      <c r="H402" s="55">
        <v>69.549999999999997</v>
      </c>
      <c r="I402" s="56">
        <v>0</v>
      </c>
      <c r="J402" s="57">
        <f>ROUND(H402*I402,2)</f>
        <v>0</v>
      </c>
      <c r="K402" s="58">
        <v>0.20999999999999999</v>
      </c>
      <c r="L402" s="59">
        <f>ROUND(J402*1.21,2)</f>
        <v>0</v>
      </c>
      <c r="M402" s="13"/>
      <c r="N402" s="2"/>
      <c r="O402" s="2"/>
      <c r="P402" s="2"/>
      <c r="Q402" s="33">
        <f>IF(ISNUMBER(K402),IF(H402&gt;0,IF(I402&gt;0,J402,0),0),0)</f>
        <v>0</v>
      </c>
      <c r="R402" s="9">
        <f>IF(ISNUMBER(K402)=FALSE,J402,0)</f>
        <v>0</v>
      </c>
    </row>
    <row r="403">
      <c r="A403" s="10"/>
      <c r="B403" s="49" t="s">
        <v>51</v>
      </c>
      <c r="C403" s="1"/>
      <c r="D403" s="1"/>
      <c r="E403" s="50" t="s">
        <v>467</v>
      </c>
      <c r="F403" s="1"/>
      <c r="G403" s="1"/>
      <c r="H403" s="40"/>
      <c r="I403" s="1"/>
      <c r="J403" s="40"/>
      <c r="K403" s="1"/>
      <c r="L403" s="1"/>
      <c r="M403" s="13"/>
      <c r="N403" s="2"/>
      <c r="O403" s="2"/>
      <c r="P403" s="2"/>
      <c r="Q403" s="2"/>
    </row>
    <row r="404">
      <c r="A404" s="10"/>
      <c r="B404" s="49" t="s">
        <v>53</v>
      </c>
      <c r="C404" s="1"/>
      <c r="D404" s="1"/>
      <c r="E404" s="50" t="s">
        <v>468</v>
      </c>
      <c r="F404" s="1"/>
      <c r="G404" s="1"/>
      <c r="H404" s="40"/>
      <c r="I404" s="1"/>
      <c r="J404" s="40"/>
      <c r="K404" s="1"/>
      <c r="L404" s="1"/>
      <c r="M404" s="13"/>
      <c r="N404" s="2"/>
      <c r="O404" s="2"/>
      <c r="P404" s="2"/>
      <c r="Q404" s="2"/>
    </row>
    <row r="405" thickBot="1">
      <c r="A405" s="10"/>
      <c r="B405" s="51" t="s">
        <v>54</v>
      </c>
      <c r="C405" s="52"/>
      <c r="D405" s="52"/>
      <c r="E405" s="53" t="s">
        <v>469</v>
      </c>
      <c r="F405" s="52"/>
      <c r="G405" s="52"/>
      <c r="H405" s="54"/>
      <c r="I405" s="52"/>
      <c r="J405" s="54"/>
      <c r="K405" s="52"/>
      <c r="L405" s="52"/>
      <c r="M405" s="13"/>
      <c r="N405" s="2"/>
      <c r="O405" s="2"/>
      <c r="P405" s="2"/>
      <c r="Q405" s="2"/>
    </row>
    <row r="406" thickTop="1">
      <c r="A406" s="10"/>
      <c r="B406" s="41">
        <v>87</v>
      </c>
      <c r="C406" s="42" t="s">
        <v>470</v>
      </c>
      <c r="D406" s="42"/>
      <c r="E406" s="42" t="s">
        <v>471</v>
      </c>
      <c r="F406" s="42" t="s">
        <v>10</v>
      </c>
      <c r="G406" s="43" t="s">
        <v>122</v>
      </c>
      <c r="H406" s="55">
        <v>0.01</v>
      </c>
      <c r="I406" s="56">
        <v>0</v>
      </c>
      <c r="J406" s="57">
        <f>ROUND(H406*I406,2)</f>
        <v>0</v>
      </c>
      <c r="K406" s="58">
        <v>0.20999999999999999</v>
      </c>
      <c r="L406" s="59">
        <f>ROUND(J406*1.21,2)</f>
        <v>0</v>
      </c>
      <c r="M406" s="13"/>
      <c r="N406" s="2"/>
      <c r="O406" s="2"/>
      <c r="P406" s="2"/>
      <c r="Q406" s="33">
        <f>IF(ISNUMBER(K406),IF(H406&gt;0,IF(I406&gt;0,J406,0),0),0)</f>
        <v>0</v>
      </c>
      <c r="R406" s="9">
        <f>IF(ISNUMBER(K406)=FALSE,J406,0)</f>
        <v>0</v>
      </c>
    </row>
    <row r="407">
      <c r="A407" s="10"/>
      <c r="B407" s="49" t="s">
        <v>51</v>
      </c>
      <c r="C407" s="1"/>
      <c r="D407" s="1"/>
      <c r="E407" s="50" t="s">
        <v>10</v>
      </c>
      <c r="F407" s="1"/>
      <c r="G407" s="1"/>
      <c r="H407" s="40"/>
      <c r="I407" s="1"/>
      <c r="J407" s="40"/>
      <c r="K407" s="1"/>
      <c r="L407" s="1"/>
      <c r="M407" s="13"/>
      <c r="N407" s="2"/>
      <c r="O407" s="2"/>
      <c r="P407" s="2"/>
      <c r="Q407" s="2"/>
    </row>
    <row r="408">
      <c r="A408" s="10"/>
      <c r="B408" s="49" t="s">
        <v>53</v>
      </c>
      <c r="C408" s="1"/>
      <c r="D408" s="1"/>
      <c r="E408" s="50" t="s">
        <v>472</v>
      </c>
      <c r="F408" s="1"/>
      <c r="G408" s="1"/>
      <c r="H408" s="40"/>
      <c r="I408" s="1"/>
      <c r="J408" s="40"/>
      <c r="K408" s="1"/>
      <c r="L408" s="1"/>
      <c r="M408" s="13"/>
      <c r="N408" s="2"/>
      <c r="O408" s="2"/>
      <c r="P408" s="2"/>
      <c r="Q408" s="2"/>
    </row>
    <row r="409" thickBot="1">
      <c r="A409" s="10"/>
      <c r="B409" s="51" t="s">
        <v>54</v>
      </c>
      <c r="C409" s="52"/>
      <c r="D409" s="52"/>
      <c r="E409" s="53" t="s">
        <v>473</v>
      </c>
      <c r="F409" s="52"/>
      <c r="G409" s="52"/>
      <c r="H409" s="54"/>
      <c r="I409" s="52"/>
      <c r="J409" s="54"/>
      <c r="K409" s="52"/>
      <c r="L409" s="52"/>
      <c r="M409" s="13"/>
      <c r="N409" s="2"/>
      <c r="O409" s="2"/>
      <c r="P409" s="2"/>
      <c r="Q409" s="2"/>
    </row>
    <row r="410" thickTop="1">
      <c r="A410" s="10"/>
      <c r="B410" s="41">
        <v>88</v>
      </c>
      <c r="C410" s="42" t="s">
        <v>474</v>
      </c>
      <c r="D410" s="42"/>
      <c r="E410" s="42" t="s">
        <v>475</v>
      </c>
      <c r="F410" s="42" t="s">
        <v>10</v>
      </c>
      <c r="G410" s="43" t="s">
        <v>151</v>
      </c>
      <c r="H410" s="55">
        <v>16.699999999999999</v>
      </c>
      <c r="I410" s="56">
        <v>0</v>
      </c>
      <c r="J410" s="57">
        <f>ROUND(H410*I410,2)</f>
        <v>0</v>
      </c>
      <c r="K410" s="58">
        <v>0.20999999999999999</v>
      </c>
      <c r="L410" s="59">
        <f>ROUND(J410*1.21,2)</f>
        <v>0</v>
      </c>
      <c r="M410" s="13"/>
      <c r="N410" s="2"/>
      <c r="O410" s="2"/>
      <c r="P410" s="2"/>
      <c r="Q410" s="33">
        <f>IF(ISNUMBER(K410),IF(H410&gt;0,IF(I410&gt;0,J410,0),0),0)</f>
        <v>0</v>
      </c>
      <c r="R410" s="9">
        <f>IF(ISNUMBER(K410)=FALSE,J410,0)</f>
        <v>0</v>
      </c>
    </row>
    <row r="411">
      <c r="A411" s="10"/>
      <c r="B411" s="49" t="s">
        <v>51</v>
      </c>
      <c r="C411" s="1"/>
      <c r="D411" s="1"/>
      <c r="E411" s="50" t="s">
        <v>10</v>
      </c>
      <c r="F411" s="1"/>
      <c r="G411" s="1"/>
      <c r="H411" s="40"/>
      <c r="I411" s="1"/>
      <c r="J411" s="40"/>
      <c r="K411" s="1"/>
      <c r="L411" s="1"/>
      <c r="M411" s="13"/>
      <c r="N411" s="2"/>
      <c r="O411" s="2"/>
      <c r="P411" s="2"/>
      <c r="Q411" s="2"/>
    </row>
    <row r="412">
      <c r="A412" s="10"/>
      <c r="B412" s="49" t="s">
        <v>53</v>
      </c>
      <c r="C412" s="1"/>
      <c r="D412" s="1"/>
      <c r="E412" s="50" t="s">
        <v>476</v>
      </c>
      <c r="F412" s="1"/>
      <c r="G412" s="1"/>
      <c r="H412" s="40"/>
      <c r="I412" s="1"/>
      <c r="J412" s="40"/>
      <c r="K412" s="1"/>
      <c r="L412" s="1"/>
      <c r="M412" s="13"/>
      <c r="N412" s="2"/>
      <c r="O412" s="2"/>
      <c r="P412" s="2"/>
      <c r="Q412" s="2"/>
    </row>
    <row r="413" thickBot="1">
      <c r="A413" s="10"/>
      <c r="B413" s="51" t="s">
        <v>54</v>
      </c>
      <c r="C413" s="52"/>
      <c r="D413" s="52"/>
      <c r="E413" s="53" t="s">
        <v>477</v>
      </c>
      <c r="F413" s="52"/>
      <c r="G413" s="52"/>
      <c r="H413" s="54"/>
      <c r="I413" s="52"/>
      <c r="J413" s="54"/>
      <c r="K413" s="52"/>
      <c r="L413" s="52"/>
      <c r="M413" s="13"/>
      <c r="N413" s="2"/>
      <c r="O413" s="2"/>
      <c r="P413" s="2"/>
      <c r="Q413" s="2"/>
    </row>
    <row r="414" thickTop="1">
      <c r="A414" s="10"/>
      <c r="B414" s="41">
        <v>89</v>
      </c>
      <c r="C414" s="42" t="s">
        <v>478</v>
      </c>
      <c r="D414" s="42"/>
      <c r="E414" s="42" t="s">
        <v>479</v>
      </c>
      <c r="F414" s="42" t="s">
        <v>10</v>
      </c>
      <c r="G414" s="43" t="s">
        <v>151</v>
      </c>
      <c r="H414" s="55">
        <v>16.699999999999999</v>
      </c>
      <c r="I414" s="56">
        <v>0</v>
      </c>
      <c r="J414" s="57">
        <f>ROUND(H414*I414,2)</f>
        <v>0</v>
      </c>
      <c r="K414" s="58">
        <v>0.20999999999999999</v>
      </c>
      <c r="L414" s="59">
        <f>ROUND(J414*1.21,2)</f>
        <v>0</v>
      </c>
      <c r="M414" s="13"/>
      <c r="N414" s="2"/>
      <c r="O414" s="2"/>
      <c r="P414" s="2"/>
      <c r="Q414" s="33">
        <f>IF(ISNUMBER(K414),IF(H414&gt;0,IF(I414&gt;0,J414,0),0),0)</f>
        <v>0</v>
      </c>
      <c r="R414" s="9">
        <f>IF(ISNUMBER(K414)=FALSE,J414,0)</f>
        <v>0</v>
      </c>
    </row>
    <row r="415">
      <c r="A415" s="10"/>
      <c r="B415" s="49" t="s">
        <v>51</v>
      </c>
      <c r="C415" s="1"/>
      <c r="D415" s="1"/>
      <c r="E415" s="50" t="s">
        <v>10</v>
      </c>
      <c r="F415" s="1"/>
      <c r="G415" s="1"/>
      <c r="H415" s="40"/>
      <c r="I415" s="1"/>
      <c r="J415" s="40"/>
      <c r="K415" s="1"/>
      <c r="L415" s="1"/>
      <c r="M415" s="13"/>
      <c r="N415" s="2"/>
      <c r="O415" s="2"/>
      <c r="P415" s="2"/>
      <c r="Q415" s="2"/>
    </row>
    <row r="416">
      <c r="A416" s="10"/>
      <c r="B416" s="49" t="s">
        <v>53</v>
      </c>
      <c r="C416" s="1"/>
      <c r="D416" s="1"/>
      <c r="E416" s="50" t="s">
        <v>480</v>
      </c>
      <c r="F416" s="1"/>
      <c r="G416" s="1"/>
      <c r="H416" s="40"/>
      <c r="I416" s="1"/>
      <c r="J416" s="40"/>
      <c r="K416" s="1"/>
      <c r="L416" s="1"/>
      <c r="M416" s="13"/>
      <c r="N416" s="2"/>
      <c r="O416" s="2"/>
      <c r="P416" s="2"/>
      <c r="Q416" s="2"/>
    </row>
    <row r="417" thickBot="1">
      <c r="A417" s="10"/>
      <c r="B417" s="51" t="s">
        <v>54</v>
      </c>
      <c r="C417" s="52"/>
      <c r="D417" s="52"/>
      <c r="E417" s="53" t="s">
        <v>477</v>
      </c>
      <c r="F417" s="52"/>
      <c r="G417" s="52"/>
      <c r="H417" s="54"/>
      <c r="I417" s="52"/>
      <c r="J417" s="54"/>
      <c r="K417" s="52"/>
      <c r="L417" s="52"/>
      <c r="M417" s="13"/>
      <c r="N417" s="2"/>
      <c r="O417" s="2"/>
      <c r="P417" s="2"/>
      <c r="Q417" s="2"/>
    </row>
    <row r="418" thickTop="1">
      <c r="A418" s="10"/>
      <c r="B418" s="41">
        <v>90</v>
      </c>
      <c r="C418" s="42" t="s">
        <v>481</v>
      </c>
      <c r="D418" s="42"/>
      <c r="E418" s="42" t="s">
        <v>482</v>
      </c>
      <c r="F418" s="42" t="s">
        <v>10</v>
      </c>
      <c r="G418" s="43" t="s">
        <v>62</v>
      </c>
      <c r="H418" s="55">
        <v>4</v>
      </c>
      <c r="I418" s="56">
        <v>0</v>
      </c>
      <c r="J418" s="57">
        <f>ROUND(H418*I418,2)</f>
        <v>0</v>
      </c>
      <c r="K418" s="58">
        <v>0.20999999999999999</v>
      </c>
      <c r="L418" s="59">
        <f>ROUND(J418*1.21,2)</f>
        <v>0</v>
      </c>
      <c r="M418" s="13"/>
      <c r="N418" s="2"/>
      <c r="O418" s="2"/>
      <c r="P418" s="2"/>
      <c r="Q418" s="33">
        <f>IF(ISNUMBER(K418),IF(H418&gt;0,IF(I418&gt;0,J418,0),0),0)</f>
        <v>0</v>
      </c>
      <c r="R418" s="9">
        <f>IF(ISNUMBER(K418)=FALSE,J418,0)</f>
        <v>0</v>
      </c>
    </row>
    <row r="419">
      <c r="A419" s="10"/>
      <c r="B419" s="49" t="s">
        <v>51</v>
      </c>
      <c r="C419" s="1"/>
      <c r="D419" s="1"/>
      <c r="E419" s="50" t="s">
        <v>10</v>
      </c>
      <c r="F419" s="1"/>
      <c r="G419" s="1"/>
      <c r="H419" s="40"/>
      <c r="I419" s="1"/>
      <c r="J419" s="40"/>
      <c r="K419" s="1"/>
      <c r="L419" s="1"/>
      <c r="M419" s="13"/>
      <c r="N419" s="2"/>
      <c r="O419" s="2"/>
      <c r="P419" s="2"/>
      <c r="Q419" s="2"/>
    </row>
    <row r="420">
      <c r="A420" s="10"/>
      <c r="B420" s="49" t="s">
        <v>53</v>
      </c>
      <c r="C420" s="1"/>
      <c r="D420" s="1"/>
      <c r="E420" s="50" t="s">
        <v>10</v>
      </c>
      <c r="F420" s="1"/>
      <c r="G420" s="1"/>
      <c r="H420" s="40"/>
      <c r="I420" s="1"/>
      <c r="J420" s="40"/>
      <c r="K420" s="1"/>
      <c r="L420" s="1"/>
      <c r="M420" s="13"/>
      <c r="N420" s="2"/>
      <c r="O420" s="2"/>
      <c r="P420" s="2"/>
      <c r="Q420" s="2"/>
    </row>
    <row r="421" thickBot="1">
      <c r="A421" s="10"/>
      <c r="B421" s="51" t="s">
        <v>54</v>
      </c>
      <c r="C421" s="52"/>
      <c r="D421" s="52"/>
      <c r="E421" s="53" t="s">
        <v>483</v>
      </c>
      <c r="F421" s="52"/>
      <c r="G421" s="52"/>
      <c r="H421" s="54"/>
      <c r="I421" s="52"/>
      <c r="J421" s="54"/>
      <c r="K421" s="52"/>
      <c r="L421" s="52"/>
      <c r="M421" s="13"/>
      <c r="N421" s="2"/>
      <c r="O421" s="2"/>
      <c r="P421" s="2"/>
      <c r="Q421" s="2"/>
    </row>
    <row r="422" thickTop="1">
      <c r="A422" s="10"/>
      <c r="B422" s="41">
        <v>91</v>
      </c>
      <c r="C422" s="42" t="s">
        <v>484</v>
      </c>
      <c r="D422" s="42"/>
      <c r="E422" s="42" t="s">
        <v>485</v>
      </c>
      <c r="F422" s="42" t="s">
        <v>10</v>
      </c>
      <c r="G422" s="43" t="s">
        <v>128</v>
      </c>
      <c r="H422" s="55">
        <v>342</v>
      </c>
      <c r="I422" s="56">
        <v>0</v>
      </c>
      <c r="J422" s="57">
        <f>ROUND(H422*I422,2)</f>
        <v>0</v>
      </c>
      <c r="K422" s="58">
        <v>0.20999999999999999</v>
      </c>
      <c r="L422" s="59">
        <f>ROUND(J422*1.21,2)</f>
        <v>0</v>
      </c>
      <c r="M422" s="13"/>
      <c r="N422" s="2"/>
      <c r="O422" s="2"/>
      <c r="P422" s="2"/>
      <c r="Q422" s="33">
        <f>IF(ISNUMBER(K422),IF(H422&gt;0,IF(I422&gt;0,J422,0),0),0)</f>
        <v>0</v>
      </c>
      <c r="R422" s="9">
        <f>IF(ISNUMBER(K422)=FALSE,J422,0)</f>
        <v>0</v>
      </c>
    </row>
    <row r="423">
      <c r="A423" s="10"/>
      <c r="B423" s="49" t="s">
        <v>51</v>
      </c>
      <c r="C423" s="1"/>
      <c r="D423" s="1"/>
      <c r="E423" s="50" t="s">
        <v>486</v>
      </c>
      <c r="F423" s="1"/>
      <c r="G423" s="1"/>
      <c r="H423" s="40"/>
      <c r="I423" s="1"/>
      <c r="J423" s="40"/>
      <c r="K423" s="1"/>
      <c r="L423" s="1"/>
      <c r="M423" s="13"/>
      <c r="N423" s="2"/>
      <c r="O423" s="2"/>
      <c r="P423" s="2"/>
      <c r="Q423" s="2"/>
    </row>
    <row r="424">
      <c r="A424" s="10"/>
      <c r="B424" s="49" t="s">
        <v>53</v>
      </c>
      <c r="C424" s="1"/>
      <c r="D424" s="1"/>
      <c r="E424" s="50" t="s">
        <v>487</v>
      </c>
      <c r="F424" s="1"/>
      <c r="G424" s="1"/>
      <c r="H424" s="40"/>
      <c r="I424" s="1"/>
      <c r="J424" s="40"/>
      <c r="K424" s="1"/>
      <c r="L424" s="1"/>
      <c r="M424" s="13"/>
      <c r="N424" s="2"/>
      <c r="O424" s="2"/>
      <c r="P424" s="2"/>
      <c r="Q424" s="2"/>
    </row>
    <row r="425" thickBot="1">
      <c r="A425" s="10"/>
      <c r="B425" s="51" t="s">
        <v>54</v>
      </c>
      <c r="C425" s="52"/>
      <c r="D425" s="52"/>
      <c r="E425" s="53" t="s">
        <v>488</v>
      </c>
      <c r="F425" s="52"/>
      <c r="G425" s="52"/>
      <c r="H425" s="54"/>
      <c r="I425" s="52"/>
      <c r="J425" s="54"/>
      <c r="K425" s="52"/>
      <c r="L425" s="52"/>
      <c r="M425" s="13"/>
      <c r="N425" s="2"/>
      <c r="O425" s="2"/>
      <c r="P425" s="2"/>
      <c r="Q425" s="2"/>
    </row>
    <row r="426" thickTop="1">
      <c r="A426" s="10"/>
      <c r="B426" s="41">
        <v>92</v>
      </c>
      <c r="C426" s="42" t="s">
        <v>489</v>
      </c>
      <c r="D426" s="42"/>
      <c r="E426" s="42" t="s">
        <v>490</v>
      </c>
      <c r="F426" s="42" t="s">
        <v>10</v>
      </c>
      <c r="G426" s="43" t="s">
        <v>122</v>
      </c>
      <c r="H426" s="55">
        <v>91.109999999999999</v>
      </c>
      <c r="I426" s="56">
        <v>0</v>
      </c>
      <c r="J426" s="57">
        <f>ROUND(H426*I426,2)</f>
        <v>0</v>
      </c>
      <c r="K426" s="58">
        <v>0.20999999999999999</v>
      </c>
      <c r="L426" s="59">
        <f>ROUND(J426*1.21,2)</f>
        <v>0</v>
      </c>
      <c r="M426" s="13"/>
      <c r="N426" s="2"/>
      <c r="O426" s="2"/>
      <c r="P426" s="2"/>
      <c r="Q426" s="33">
        <f>IF(ISNUMBER(K426),IF(H426&gt;0,IF(I426&gt;0,J426,0),0),0)</f>
        <v>0</v>
      </c>
      <c r="R426" s="9">
        <f>IF(ISNUMBER(K426)=FALSE,J426,0)</f>
        <v>0</v>
      </c>
    </row>
    <row r="427">
      <c r="A427" s="10"/>
      <c r="B427" s="49" t="s">
        <v>51</v>
      </c>
      <c r="C427" s="1"/>
      <c r="D427" s="1"/>
      <c r="E427" s="50" t="s">
        <v>491</v>
      </c>
      <c r="F427" s="1"/>
      <c r="G427" s="1"/>
      <c r="H427" s="40"/>
      <c r="I427" s="1"/>
      <c r="J427" s="40"/>
      <c r="K427" s="1"/>
      <c r="L427" s="1"/>
      <c r="M427" s="13"/>
      <c r="N427" s="2"/>
      <c r="O427" s="2"/>
      <c r="P427" s="2"/>
      <c r="Q427" s="2"/>
    </row>
    <row r="428">
      <c r="A428" s="10"/>
      <c r="B428" s="49" t="s">
        <v>53</v>
      </c>
      <c r="C428" s="1"/>
      <c r="D428" s="1"/>
      <c r="E428" s="50" t="s">
        <v>492</v>
      </c>
      <c r="F428" s="1"/>
      <c r="G428" s="1"/>
      <c r="H428" s="40"/>
      <c r="I428" s="1"/>
      <c r="J428" s="40"/>
      <c r="K428" s="1"/>
      <c r="L428" s="1"/>
      <c r="M428" s="13"/>
      <c r="N428" s="2"/>
      <c r="O428" s="2"/>
      <c r="P428" s="2"/>
      <c r="Q428" s="2"/>
    </row>
    <row r="429" thickBot="1">
      <c r="A429" s="10"/>
      <c r="B429" s="51" t="s">
        <v>54</v>
      </c>
      <c r="C429" s="52"/>
      <c r="D429" s="52"/>
      <c r="E429" s="53" t="s">
        <v>493</v>
      </c>
      <c r="F429" s="52"/>
      <c r="G429" s="52"/>
      <c r="H429" s="54"/>
      <c r="I429" s="52"/>
      <c r="J429" s="54"/>
      <c r="K429" s="52"/>
      <c r="L429" s="52"/>
      <c r="M429" s="13"/>
      <c r="N429" s="2"/>
      <c r="O429" s="2"/>
      <c r="P429" s="2"/>
      <c r="Q429" s="2"/>
    </row>
    <row r="430" thickTop="1">
      <c r="A430" s="10"/>
      <c r="B430" s="41">
        <v>93</v>
      </c>
      <c r="C430" s="42" t="s">
        <v>494</v>
      </c>
      <c r="D430" s="42"/>
      <c r="E430" s="42" t="s">
        <v>495</v>
      </c>
      <c r="F430" s="42" t="s">
        <v>10</v>
      </c>
      <c r="G430" s="43" t="s">
        <v>122</v>
      </c>
      <c r="H430" s="55">
        <v>456.72000000000003</v>
      </c>
      <c r="I430" s="56">
        <v>0</v>
      </c>
      <c r="J430" s="57">
        <f>ROUND(H430*I430,2)</f>
        <v>0</v>
      </c>
      <c r="K430" s="58">
        <v>0.20999999999999999</v>
      </c>
      <c r="L430" s="59">
        <f>ROUND(J430*1.21,2)</f>
        <v>0</v>
      </c>
      <c r="M430" s="13"/>
      <c r="N430" s="2"/>
      <c r="O430" s="2"/>
      <c r="P430" s="2"/>
      <c r="Q430" s="33">
        <f>IF(ISNUMBER(K430),IF(H430&gt;0,IF(I430&gt;0,J430,0),0),0)</f>
        <v>0</v>
      </c>
      <c r="R430" s="9">
        <f>IF(ISNUMBER(K430)=FALSE,J430,0)</f>
        <v>0</v>
      </c>
    </row>
    <row r="431">
      <c r="A431" s="10"/>
      <c r="B431" s="49" t="s">
        <v>51</v>
      </c>
      <c r="C431" s="1"/>
      <c r="D431" s="1"/>
      <c r="E431" s="50" t="s">
        <v>496</v>
      </c>
      <c r="F431" s="1"/>
      <c r="G431" s="1"/>
      <c r="H431" s="40"/>
      <c r="I431" s="1"/>
      <c r="J431" s="40"/>
      <c r="K431" s="1"/>
      <c r="L431" s="1"/>
      <c r="M431" s="13"/>
      <c r="N431" s="2"/>
      <c r="O431" s="2"/>
      <c r="P431" s="2"/>
      <c r="Q431" s="2"/>
    </row>
    <row r="432">
      <c r="A432" s="10"/>
      <c r="B432" s="49" t="s">
        <v>53</v>
      </c>
      <c r="C432" s="1"/>
      <c r="D432" s="1"/>
      <c r="E432" s="50" t="s">
        <v>497</v>
      </c>
      <c r="F432" s="1"/>
      <c r="G432" s="1"/>
      <c r="H432" s="40"/>
      <c r="I432" s="1"/>
      <c r="J432" s="40"/>
      <c r="K432" s="1"/>
      <c r="L432" s="1"/>
      <c r="M432" s="13"/>
      <c r="N432" s="2"/>
      <c r="O432" s="2"/>
      <c r="P432" s="2"/>
      <c r="Q432" s="2"/>
    </row>
    <row r="433" thickBot="1">
      <c r="A433" s="10"/>
      <c r="B433" s="51" t="s">
        <v>54</v>
      </c>
      <c r="C433" s="52"/>
      <c r="D433" s="52"/>
      <c r="E433" s="53" t="s">
        <v>493</v>
      </c>
      <c r="F433" s="52"/>
      <c r="G433" s="52"/>
      <c r="H433" s="54"/>
      <c r="I433" s="52"/>
      <c r="J433" s="54"/>
      <c r="K433" s="52"/>
      <c r="L433" s="52"/>
      <c r="M433" s="13"/>
      <c r="N433" s="2"/>
      <c r="O433" s="2"/>
      <c r="P433" s="2"/>
      <c r="Q433" s="2"/>
    </row>
    <row r="434" thickTop="1">
      <c r="A434" s="10"/>
      <c r="B434" s="41">
        <v>94</v>
      </c>
      <c r="C434" s="42" t="s">
        <v>498</v>
      </c>
      <c r="D434" s="42"/>
      <c r="E434" s="42" t="s">
        <v>499</v>
      </c>
      <c r="F434" s="42" t="s">
        <v>10</v>
      </c>
      <c r="G434" s="43" t="s">
        <v>62</v>
      </c>
      <c r="H434" s="55">
        <v>2</v>
      </c>
      <c r="I434" s="56">
        <v>0</v>
      </c>
      <c r="J434" s="57">
        <f>ROUND(H434*I434,2)</f>
        <v>0</v>
      </c>
      <c r="K434" s="58">
        <v>0.20999999999999999</v>
      </c>
      <c r="L434" s="59">
        <f>ROUND(J434*1.21,2)</f>
        <v>0</v>
      </c>
      <c r="M434" s="13"/>
      <c r="N434" s="2"/>
      <c r="O434" s="2"/>
      <c r="P434" s="2"/>
      <c r="Q434" s="33">
        <f>IF(ISNUMBER(K434),IF(H434&gt;0,IF(I434&gt;0,J434,0),0),0)</f>
        <v>0</v>
      </c>
      <c r="R434" s="9">
        <f>IF(ISNUMBER(K434)=FALSE,J434,0)</f>
        <v>0</v>
      </c>
    </row>
    <row r="435">
      <c r="A435" s="10"/>
      <c r="B435" s="49" t="s">
        <v>51</v>
      </c>
      <c r="C435" s="1"/>
      <c r="D435" s="1"/>
      <c r="E435" s="50" t="s">
        <v>491</v>
      </c>
      <c r="F435" s="1"/>
      <c r="G435" s="1"/>
      <c r="H435" s="40"/>
      <c r="I435" s="1"/>
      <c r="J435" s="40"/>
      <c r="K435" s="1"/>
      <c r="L435" s="1"/>
      <c r="M435" s="13"/>
      <c r="N435" s="2"/>
      <c r="O435" s="2"/>
      <c r="P435" s="2"/>
      <c r="Q435" s="2"/>
    </row>
    <row r="436">
      <c r="A436" s="10"/>
      <c r="B436" s="49" t="s">
        <v>53</v>
      </c>
      <c r="C436" s="1"/>
      <c r="D436" s="1"/>
      <c r="E436" s="50" t="s">
        <v>10</v>
      </c>
      <c r="F436" s="1"/>
      <c r="G436" s="1"/>
      <c r="H436" s="40"/>
      <c r="I436" s="1"/>
      <c r="J436" s="40"/>
      <c r="K436" s="1"/>
      <c r="L436" s="1"/>
      <c r="M436" s="13"/>
      <c r="N436" s="2"/>
      <c r="O436" s="2"/>
      <c r="P436" s="2"/>
      <c r="Q436" s="2"/>
    </row>
    <row r="437" thickBot="1">
      <c r="A437" s="10"/>
      <c r="B437" s="51" t="s">
        <v>54</v>
      </c>
      <c r="C437" s="52"/>
      <c r="D437" s="52"/>
      <c r="E437" s="53" t="s">
        <v>500</v>
      </c>
      <c r="F437" s="52"/>
      <c r="G437" s="52"/>
      <c r="H437" s="54"/>
      <c r="I437" s="52"/>
      <c r="J437" s="54"/>
      <c r="K437" s="52"/>
      <c r="L437" s="52"/>
      <c r="M437" s="13"/>
      <c r="N437" s="2"/>
      <c r="O437" s="2"/>
      <c r="P437" s="2"/>
      <c r="Q437" s="2"/>
    </row>
    <row r="438" thickTop="1">
      <c r="A438" s="10"/>
      <c r="B438" s="41">
        <v>95</v>
      </c>
      <c r="C438" s="42" t="s">
        <v>501</v>
      </c>
      <c r="D438" s="42"/>
      <c r="E438" s="42" t="s">
        <v>502</v>
      </c>
      <c r="F438" s="42" t="s">
        <v>10</v>
      </c>
      <c r="G438" s="43" t="s">
        <v>151</v>
      </c>
      <c r="H438" s="55">
        <v>32</v>
      </c>
      <c r="I438" s="56">
        <v>0</v>
      </c>
      <c r="J438" s="57">
        <f>ROUND(H438*I438,2)</f>
        <v>0</v>
      </c>
      <c r="K438" s="58">
        <v>0.20999999999999999</v>
      </c>
      <c r="L438" s="59">
        <f>ROUND(J438*1.21,2)</f>
        <v>0</v>
      </c>
      <c r="M438" s="13"/>
      <c r="N438" s="2"/>
      <c r="O438" s="2"/>
      <c r="P438" s="2"/>
      <c r="Q438" s="33">
        <f>IF(ISNUMBER(K438),IF(H438&gt;0,IF(I438&gt;0,J438,0),0),0)</f>
        <v>0</v>
      </c>
      <c r="R438" s="9">
        <f>IF(ISNUMBER(K438)=FALSE,J438,0)</f>
        <v>0</v>
      </c>
    </row>
    <row r="439">
      <c r="A439" s="10"/>
      <c r="B439" s="49" t="s">
        <v>51</v>
      </c>
      <c r="C439" s="1"/>
      <c r="D439" s="1"/>
      <c r="E439" s="50" t="s">
        <v>503</v>
      </c>
      <c r="F439" s="1"/>
      <c r="G439" s="1"/>
      <c r="H439" s="40"/>
      <c r="I439" s="1"/>
      <c r="J439" s="40"/>
      <c r="K439" s="1"/>
      <c r="L439" s="1"/>
      <c r="M439" s="13"/>
      <c r="N439" s="2"/>
      <c r="O439" s="2"/>
      <c r="P439" s="2"/>
      <c r="Q439" s="2"/>
    </row>
    <row r="440">
      <c r="A440" s="10"/>
      <c r="B440" s="49" t="s">
        <v>53</v>
      </c>
      <c r="C440" s="1"/>
      <c r="D440" s="1"/>
      <c r="E440" s="50" t="s">
        <v>504</v>
      </c>
      <c r="F440" s="1"/>
      <c r="G440" s="1"/>
      <c r="H440" s="40"/>
      <c r="I440" s="1"/>
      <c r="J440" s="40"/>
      <c r="K440" s="1"/>
      <c r="L440" s="1"/>
      <c r="M440" s="13"/>
      <c r="N440" s="2"/>
      <c r="O440" s="2"/>
      <c r="P440" s="2"/>
      <c r="Q440" s="2"/>
    </row>
    <row r="441" thickBot="1">
      <c r="A441" s="10"/>
      <c r="B441" s="51" t="s">
        <v>54</v>
      </c>
      <c r="C441" s="52"/>
      <c r="D441" s="52"/>
      <c r="E441" s="53" t="s">
        <v>505</v>
      </c>
      <c r="F441" s="52"/>
      <c r="G441" s="52"/>
      <c r="H441" s="54"/>
      <c r="I441" s="52"/>
      <c r="J441" s="54"/>
      <c r="K441" s="52"/>
      <c r="L441" s="52"/>
      <c r="M441" s="13"/>
      <c r="N441" s="2"/>
      <c r="O441" s="2"/>
      <c r="P441" s="2"/>
      <c r="Q441" s="2"/>
    </row>
    <row r="442" thickTop="1">
      <c r="A442" s="10"/>
      <c r="B442" s="41">
        <v>96</v>
      </c>
      <c r="C442" s="42" t="s">
        <v>506</v>
      </c>
      <c r="D442" s="42"/>
      <c r="E442" s="42" t="s">
        <v>507</v>
      </c>
      <c r="F442" s="42" t="s">
        <v>10</v>
      </c>
      <c r="G442" s="43" t="s">
        <v>62</v>
      </c>
      <c r="H442" s="55">
        <v>16</v>
      </c>
      <c r="I442" s="56">
        <v>0</v>
      </c>
      <c r="J442" s="57">
        <f>ROUND(H442*I442,2)</f>
        <v>0</v>
      </c>
      <c r="K442" s="58">
        <v>0.20999999999999999</v>
      </c>
      <c r="L442" s="59">
        <f>ROUND(J442*1.21,2)</f>
        <v>0</v>
      </c>
      <c r="M442" s="13"/>
      <c r="N442" s="2"/>
      <c r="O442" s="2"/>
      <c r="P442" s="2"/>
      <c r="Q442" s="33">
        <f>IF(ISNUMBER(K442),IF(H442&gt;0,IF(I442&gt;0,J442,0),0),0)</f>
        <v>0</v>
      </c>
      <c r="R442" s="9">
        <f>IF(ISNUMBER(K442)=FALSE,J442,0)</f>
        <v>0</v>
      </c>
    </row>
    <row r="443">
      <c r="A443" s="10"/>
      <c r="B443" s="49" t="s">
        <v>51</v>
      </c>
      <c r="C443" s="1"/>
      <c r="D443" s="1"/>
      <c r="E443" s="50" t="s">
        <v>503</v>
      </c>
      <c r="F443" s="1"/>
      <c r="G443" s="1"/>
      <c r="H443" s="40"/>
      <c r="I443" s="1"/>
      <c r="J443" s="40"/>
      <c r="K443" s="1"/>
      <c r="L443" s="1"/>
      <c r="M443" s="13"/>
      <c r="N443" s="2"/>
      <c r="O443" s="2"/>
      <c r="P443" s="2"/>
      <c r="Q443" s="2"/>
    </row>
    <row r="444">
      <c r="A444" s="10"/>
      <c r="B444" s="49" t="s">
        <v>53</v>
      </c>
      <c r="C444" s="1"/>
      <c r="D444" s="1"/>
      <c r="E444" s="50" t="s">
        <v>508</v>
      </c>
      <c r="F444" s="1"/>
      <c r="G444" s="1"/>
      <c r="H444" s="40"/>
      <c r="I444" s="1"/>
      <c r="J444" s="40"/>
      <c r="K444" s="1"/>
      <c r="L444" s="1"/>
      <c r="M444" s="13"/>
      <c r="N444" s="2"/>
      <c r="O444" s="2"/>
      <c r="P444" s="2"/>
      <c r="Q444" s="2"/>
    </row>
    <row r="445" thickBot="1">
      <c r="A445" s="10"/>
      <c r="B445" s="51" t="s">
        <v>54</v>
      </c>
      <c r="C445" s="52"/>
      <c r="D445" s="52"/>
      <c r="E445" s="53" t="s">
        <v>505</v>
      </c>
      <c r="F445" s="52"/>
      <c r="G445" s="52"/>
      <c r="H445" s="54"/>
      <c r="I445" s="52"/>
      <c r="J445" s="54"/>
      <c r="K445" s="52"/>
      <c r="L445" s="52"/>
      <c r="M445" s="13"/>
      <c r="N445" s="2"/>
      <c r="O445" s="2"/>
      <c r="P445" s="2"/>
      <c r="Q445" s="2"/>
    </row>
    <row r="446" thickTop="1">
      <c r="A446" s="10"/>
      <c r="B446" s="41">
        <v>97</v>
      </c>
      <c r="C446" s="42" t="s">
        <v>509</v>
      </c>
      <c r="D446" s="42"/>
      <c r="E446" s="42" t="s">
        <v>510</v>
      </c>
      <c r="F446" s="42" t="s">
        <v>10</v>
      </c>
      <c r="G446" s="43" t="s">
        <v>128</v>
      </c>
      <c r="H446" s="55">
        <v>404.99000000000001</v>
      </c>
      <c r="I446" s="56">
        <v>0</v>
      </c>
      <c r="J446" s="57">
        <f>ROUND(H446*I446,2)</f>
        <v>0</v>
      </c>
      <c r="K446" s="58">
        <v>0.20999999999999999</v>
      </c>
      <c r="L446" s="59">
        <f>ROUND(J446*1.21,2)</f>
        <v>0</v>
      </c>
      <c r="M446" s="13"/>
      <c r="N446" s="2"/>
      <c r="O446" s="2"/>
      <c r="P446" s="2"/>
      <c r="Q446" s="33">
        <f>IF(ISNUMBER(K446),IF(H446&gt;0,IF(I446&gt;0,J446,0),0),0)</f>
        <v>0</v>
      </c>
      <c r="R446" s="9">
        <f>IF(ISNUMBER(K446)=FALSE,J446,0)</f>
        <v>0</v>
      </c>
    </row>
    <row r="447">
      <c r="A447" s="10"/>
      <c r="B447" s="49" t="s">
        <v>51</v>
      </c>
      <c r="C447" s="1"/>
      <c r="D447" s="1"/>
      <c r="E447" s="50" t="s">
        <v>511</v>
      </c>
      <c r="F447" s="1"/>
      <c r="G447" s="1"/>
      <c r="H447" s="40"/>
      <c r="I447" s="1"/>
      <c r="J447" s="40"/>
      <c r="K447" s="1"/>
      <c r="L447" s="1"/>
      <c r="M447" s="13"/>
      <c r="N447" s="2"/>
      <c r="O447" s="2"/>
      <c r="P447" s="2"/>
      <c r="Q447" s="2"/>
    </row>
    <row r="448">
      <c r="A448" s="10"/>
      <c r="B448" s="49" t="s">
        <v>53</v>
      </c>
      <c r="C448" s="1"/>
      <c r="D448" s="1"/>
      <c r="E448" s="50" t="s">
        <v>512</v>
      </c>
      <c r="F448" s="1"/>
      <c r="G448" s="1"/>
      <c r="H448" s="40"/>
      <c r="I448" s="1"/>
      <c r="J448" s="40"/>
      <c r="K448" s="1"/>
      <c r="L448" s="1"/>
      <c r="M448" s="13"/>
      <c r="N448" s="2"/>
      <c r="O448" s="2"/>
      <c r="P448" s="2"/>
      <c r="Q448" s="2"/>
    </row>
    <row r="449" thickBot="1">
      <c r="A449" s="10"/>
      <c r="B449" s="51" t="s">
        <v>54</v>
      </c>
      <c r="C449" s="52"/>
      <c r="D449" s="52"/>
      <c r="E449" s="53" t="s">
        <v>505</v>
      </c>
      <c r="F449" s="52"/>
      <c r="G449" s="52"/>
      <c r="H449" s="54"/>
      <c r="I449" s="52"/>
      <c r="J449" s="54"/>
      <c r="K449" s="52"/>
      <c r="L449" s="52"/>
      <c r="M449" s="13"/>
      <c r="N449" s="2"/>
      <c r="O449" s="2"/>
      <c r="P449" s="2"/>
      <c r="Q449" s="2"/>
    </row>
    <row r="450" thickTop="1" thickBot="1" ht="25" customHeight="1">
      <c r="A450" s="10"/>
      <c r="B450" s="1"/>
      <c r="C450" s="60">
        <v>9</v>
      </c>
      <c r="D450" s="1"/>
      <c r="E450" s="61" t="s">
        <v>94</v>
      </c>
      <c r="F450" s="1"/>
      <c r="G450" s="62" t="s">
        <v>74</v>
      </c>
      <c r="H450" s="63">
        <f>J350+J354+J358+J362+J366+J370+J374+J378+J382+J386+J390+J394+J398+J402+J406+J410+J414+J418+J422+J426+J430+J434+J438+J442+J446</f>
        <v>0</v>
      </c>
      <c r="I450" s="62" t="s">
        <v>75</v>
      </c>
      <c r="J450" s="64">
        <f>(L450-H450)</f>
        <v>0</v>
      </c>
      <c r="K450" s="62" t="s">
        <v>76</v>
      </c>
      <c r="L450" s="65">
        <f>ROUND((J350+J354+J358+J362+J366+J370+J374+J378+J382+J386+J390+J394+J398+J402+J406+J410+J414+J418+J422+J426+J430+J434+J438+J442+J446)*1.21,2)</f>
        <v>0</v>
      </c>
      <c r="M450" s="13"/>
      <c r="N450" s="2"/>
      <c r="O450" s="2"/>
      <c r="P450" s="2"/>
      <c r="Q450" s="33">
        <f>0+Q350+Q354+Q358+Q362+Q366+Q370+Q374+Q378+Q382+Q386+Q390+Q394+Q398+Q402+Q406+Q410+Q414+Q418+Q422+Q426+Q430+Q434+Q438+Q442+Q446</f>
        <v>0</v>
      </c>
      <c r="R450" s="9">
        <f>0+R350+R354+R358+R362+R366+R370+R374+R378+R382+R386+R390+R394+R398+R402+R406+R410+R414+R418+R422+R426+R430+R434+R438+R442+R446</f>
        <v>0</v>
      </c>
      <c r="S450" s="66">
        <f>Q450*(1+J450)+R450</f>
        <v>0</v>
      </c>
    </row>
    <row r="451" thickTop="1" thickBot="1" ht="25" customHeight="1">
      <c r="A451" s="10"/>
      <c r="B451" s="67"/>
      <c r="C451" s="67"/>
      <c r="D451" s="67"/>
      <c r="E451" s="67"/>
      <c r="F451" s="67"/>
      <c r="G451" s="68" t="s">
        <v>77</v>
      </c>
      <c r="H451" s="69">
        <f>0+J350+J354+J358+J362+J366+J370+J374+J378+J382+J386+J390+J394+J398+J402+J406+J410+J414+J418+J422+J426+J430+J434+J438+J442+J446</f>
        <v>0</v>
      </c>
      <c r="I451" s="68" t="s">
        <v>78</v>
      </c>
      <c r="J451" s="70">
        <f>0+J450</f>
        <v>0</v>
      </c>
      <c r="K451" s="68" t="s">
        <v>79</v>
      </c>
      <c r="L451" s="71">
        <f>0+L450</f>
        <v>0</v>
      </c>
      <c r="M451" s="13"/>
      <c r="N451" s="2"/>
      <c r="O451" s="2"/>
      <c r="P451" s="2"/>
      <c r="Q451" s="2"/>
    </row>
    <row r="452">
      <c r="A452" s="14"/>
      <c r="B452" s="4"/>
      <c r="C452" s="4"/>
      <c r="D452" s="4"/>
      <c r="E452" s="4"/>
      <c r="F452" s="4"/>
      <c r="G452" s="4"/>
      <c r="H452" s="72"/>
      <c r="I452" s="4"/>
      <c r="J452" s="72"/>
      <c r="K452" s="4"/>
      <c r="L452" s="4"/>
      <c r="M452" s="15"/>
      <c r="N452" s="2"/>
      <c r="O452" s="2"/>
      <c r="P452" s="2"/>
      <c r="Q452" s="2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2"/>
      <c r="O453" s="2"/>
      <c r="P453" s="2"/>
      <c r="Q453" s="2"/>
    </row>
  </sheetData>
  <mergeCells count="324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0:D20"/>
    <mergeCell ref="B31:C32"/>
    <mergeCell ref="B34:L34"/>
    <mergeCell ref="B36:D36"/>
    <mergeCell ref="B37:D37"/>
    <mergeCell ref="B38:D38"/>
    <mergeCell ref="B40:D40"/>
    <mergeCell ref="B41:D41"/>
    <mergeCell ref="B42:D4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75:D75"/>
    <mergeCell ref="B76:D76"/>
    <mergeCell ref="B77:D77"/>
    <mergeCell ref="B79:D79"/>
    <mergeCell ref="B80:D80"/>
    <mergeCell ref="B81:D81"/>
    <mergeCell ref="B83:D83"/>
    <mergeCell ref="B84:D84"/>
    <mergeCell ref="B85:D85"/>
    <mergeCell ref="B87:D87"/>
    <mergeCell ref="B88:D88"/>
    <mergeCell ref="B89:D89"/>
    <mergeCell ref="B91:D91"/>
    <mergeCell ref="B92:D92"/>
    <mergeCell ref="B93:D93"/>
    <mergeCell ref="B95:D95"/>
    <mergeCell ref="B96:D96"/>
    <mergeCell ref="B97:D97"/>
    <mergeCell ref="B99:D99"/>
    <mergeCell ref="B100:D100"/>
    <mergeCell ref="B101:D101"/>
    <mergeCell ref="B44:D44"/>
    <mergeCell ref="B45:D45"/>
    <mergeCell ref="B46:D46"/>
    <mergeCell ref="B48:D48"/>
    <mergeCell ref="B49:D49"/>
    <mergeCell ref="B50:D50"/>
    <mergeCell ref="B52:D52"/>
    <mergeCell ref="B53:D53"/>
    <mergeCell ref="B54:D54"/>
    <mergeCell ref="B56:D56"/>
    <mergeCell ref="B57:D57"/>
    <mergeCell ref="B58:D58"/>
    <mergeCell ref="B60:D60"/>
    <mergeCell ref="B61:D61"/>
    <mergeCell ref="B62:D62"/>
    <mergeCell ref="B64:D64"/>
    <mergeCell ref="B65:D65"/>
    <mergeCell ref="B66:D66"/>
    <mergeCell ref="B71:D71"/>
    <mergeCell ref="B72:D72"/>
    <mergeCell ref="B73:D73"/>
    <mergeCell ref="B69:L69"/>
    <mergeCell ref="B103:D103"/>
    <mergeCell ref="B104:D104"/>
    <mergeCell ref="B105:D105"/>
    <mergeCell ref="B107:D107"/>
    <mergeCell ref="B108:D108"/>
    <mergeCell ref="B109:D109"/>
    <mergeCell ref="B111:D111"/>
    <mergeCell ref="B112:D112"/>
    <mergeCell ref="B113:D113"/>
    <mergeCell ref="B115:D115"/>
    <mergeCell ref="B116:D116"/>
    <mergeCell ref="B117:D117"/>
    <mergeCell ref="B119:D119"/>
    <mergeCell ref="B120:D120"/>
    <mergeCell ref="B121:D121"/>
    <mergeCell ref="B123:D123"/>
    <mergeCell ref="B124:D124"/>
    <mergeCell ref="B125:D125"/>
    <mergeCell ref="B127:D127"/>
    <mergeCell ref="B128:D128"/>
    <mergeCell ref="B129:D129"/>
    <mergeCell ref="B131:D131"/>
    <mergeCell ref="B132:D132"/>
    <mergeCell ref="B133:D133"/>
    <mergeCell ref="B135:D135"/>
    <mergeCell ref="B136:D136"/>
    <mergeCell ref="B137:D137"/>
    <mergeCell ref="B239:D239"/>
    <mergeCell ref="B240:D240"/>
    <mergeCell ref="B241:D241"/>
    <mergeCell ref="B243:D243"/>
    <mergeCell ref="B244:D244"/>
    <mergeCell ref="B245:D245"/>
    <mergeCell ref="B247:D247"/>
    <mergeCell ref="B248:D248"/>
    <mergeCell ref="B249:D249"/>
    <mergeCell ref="B251:D251"/>
    <mergeCell ref="B252:D252"/>
    <mergeCell ref="B253:D253"/>
    <mergeCell ref="B255:D255"/>
    <mergeCell ref="B256:D256"/>
    <mergeCell ref="B257:D257"/>
    <mergeCell ref="B259:D259"/>
    <mergeCell ref="B260:D260"/>
    <mergeCell ref="B261:D261"/>
    <mergeCell ref="B263:D263"/>
    <mergeCell ref="B264:D264"/>
    <mergeCell ref="B265:D265"/>
    <mergeCell ref="B267:D267"/>
    <mergeCell ref="B268:D268"/>
    <mergeCell ref="B269:D269"/>
    <mergeCell ref="B271:D271"/>
    <mergeCell ref="B272:D272"/>
    <mergeCell ref="B273:D273"/>
    <mergeCell ref="B275:D275"/>
    <mergeCell ref="B276:D276"/>
    <mergeCell ref="B277:D277"/>
    <mergeCell ref="B140:L140"/>
    <mergeCell ref="B142:D142"/>
    <mergeCell ref="B143:D143"/>
    <mergeCell ref="B144:D144"/>
    <mergeCell ref="B146:D146"/>
    <mergeCell ref="B147:D147"/>
    <mergeCell ref="B148:D148"/>
    <mergeCell ref="B150:D150"/>
    <mergeCell ref="B151:D151"/>
    <mergeCell ref="B152:D152"/>
    <mergeCell ref="B154:D154"/>
    <mergeCell ref="B155:D155"/>
    <mergeCell ref="B156:D156"/>
    <mergeCell ref="B158:D158"/>
    <mergeCell ref="B159:D159"/>
    <mergeCell ref="B160:D160"/>
    <mergeCell ref="B162:D162"/>
    <mergeCell ref="B163:D163"/>
    <mergeCell ref="B164:D164"/>
    <mergeCell ref="B166:D166"/>
    <mergeCell ref="B167:D167"/>
    <mergeCell ref="B168:D168"/>
    <mergeCell ref="B171:L171"/>
    <mergeCell ref="B371:D371"/>
    <mergeCell ref="B372:D372"/>
    <mergeCell ref="B373:D373"/>
    <mergeCell ref="B375:D375"/>
    <mergeCell ref="B376:D376"/>
    <mergeCell ref="B377:D377"/>
    <mergeCell ref="B379:D379"/>
    <mergeCell ref="B380:D380"/>
    <mergeCell ref="B381:D381"/>
    <mergeCell ref="B383:D383"/>
    <mergeCell ref="B384:D384"/>
    <mergeCell ref="B385:D385"/>
    <mergeCell ref="B387:D387"/>
    <mergeCell ref="B388:D388"/>
    <mergeCell ref="B389:D389"/>
    <mergeCell ref="B391:D391"/>
    <mergeCell ref="B392:D392"/>
    <mergeCell ref="B393:D393"/>
    <mergeCell ref="B395:D395"/>
    <mergeCell ref="B396:D396"/>
    <mergeCell ref="B397:D397"/>
    <mergeCell ref="B399:D399"/>
    <mergeCell ref="B400:D400"/>
    <mergeCell ref="B401:D401"/>
    <mergeCell ref="B403:D403"/>
    <mergeCell ref="B404:D404"/>
    <mergeCell ref="B405:D405"/>
    <mergeCell ref="B407:D407"/>
    <mergeCell ref="B408:D408"/>
    <mergeCell ref="B409:D409"/>
    <mergeCell ref="B411:D411"/>
    <mergeCell ref="B412:D412"/>
    <mergeCell ref="B413:D413"/>
    <mergeCell ref="B415:D415"/>
    <mergeCell ref="B416:D416"/>
    <mergeCell ref="B417:D417"/>
    <mergeCell ref="B419:D419"/>
    <mergeCell ref="B420:D420"/>
    <mergeCell ref="B421:D421"/>
    <mergeCell ref="B423:D423"/>
    <mergeCell ref="B424:D424"/>
    <mergeCell ref="B425:D425"/>
    <mergeCell ref="B427:D427"/>
    <mergeCell ref="B428:D428"/>
    <mergeCell ref="B429:D429"/>
    <mergeCell ref="B431:D431"/>
    <mergeCell ref="B432:D432"/>
    <mergeCell ref="B433:D433"/>
    <mergeCell ref="B435:D435"/>
    <mergeCell ref="B436:D436"/>
    <mergeCell ref="B437:D437"/>
    <mergeCell ref="B439:D439"/>
    <mergeCell ref="B440:D440"/>
    <mergeCell ref="B441:D441"/>
    <mergeCell ref="B443:D443"/>
    <mergeCell ref="B444:D444"/>
    <mergeCell ref="B445:D445"/>
    <mergeCell ref="B447:D447"/>
    <mergeCell ref="B448:D448"/>
    <mergeCell ref="B449:D449"/>
    <mergeCell ref="B173:D173"/>
    <mergeCell ref="B174:D174"/>
    <mergeCell ref="B175:D175"/>
    <mergeCell ref="B177:D177"/>
    <mergeCell ref="B178:D178"/>
    <mergeCell ref="B179:D179"/>
    <mergeCell ref="B181:D181"/>
    <mergeCell ref="B182:D182"/>
    <mergeCell ref="B183:D183"/>
    <mergeCell ref="B185:D185"/>
    <mergeCell ref="B186:D186"/>
    <mergeCell ref="B187:D187"/>
    <mergeCell ref="B189:D189"/>
    <mergeCell ref="B190:D190"/>
    <mergeCell ref="B191:D191"/>
    <mergeCell ref="B193:D193"/>
    <mergeCell ref="B194:D194"/>
    <mergeCell ref="B195:D195"/>
    <mergeCell ref="B198:L198"/>
    <mergeCell ref="B200:D200"/>
    <mergeCell ref="B201:D201"/>
    <mergeCell ref="B202:D202"/>
    <mergeCell ref="B204:D204"/>
    <mergeCell ref="B205:D205"/>
    <mergeCell ref="B206:D206"/>
    <mergeCell ref="B208:D208"/>
    <mergeCell ref="B209:D209"/>
    <mergeCell ref="B210:D210"/>
    <mergeCell ref="B212:D212"/>
    <mergeCell ref="B213:D213"/>
    <mergeCell ref="B214:D214"/>
    <mergeCell ref="B216:D216"/>
    <mergeCell ref="B217:D217"/>
    <mergeCell ref="B218:D218"/>
    <mergeCell ref="B220:D220"/>
    <mergeCell ref="B221:D221"/>
    <mergeCell ref="B222:D222"/>
    <mergeCell ref="B224:D224"/>
    <mergeCell ref="B225:D225"/>
    <mergeCell ref="B226:D226"/>
    <mergeCell ref="B228:D228"/>
    <mergeCell ref="B229:D229"/>
    <mergeCell ref="B230:D230"/>
    <mergeCell ref="B232:D232"/>
    <mergeCell ref="B233:D233"/>
    <mergeCell ref="B234:D234"/>
    <mergeCell ref="B237:L237"/>
    <mergeCell ref="B279:D279"/>
    <mergeCell ref="B280:D280"/>
    <mergeCell ref="B281:D281"/>
    <mergeCell ref="B283:D283"/>
    <mergeCell ref="B284:D284"/>
    <mergeCell ref="B285:D285"/>
    <mergeCell ref="B287:D287"/>
    <mergeCell ref="B288:D288"/>
    <mergeCell ref="B289:D289"/>
    <mergeCell ref="B291:D291"/>
    <mergeCell ref="B292:D292"/>
    <mergeCell ref="B293:D293"/>
    <mergeCell ref="B296:L296"/>
    <mergeCell ref="B298:D298"/>
    <mergeCell ref="B299:D299"/>
    <mergeCell ref="B300:D300"/>
    <mergeCell ref="B303:L303"/>
    <mergeCell ref="B305:D305"/>
    <mergeCell ref="B306:D306"/>
    <mergeCell ref="B307:D307"/>
    <mergeCell ref="B309:D309"/>
    <mergeCell ref="B310:D310"/>
    <mergeCell ref="B311:D311"/>
    <mergeCell ref="B313:D313"/>
    <mergeCell ref="B314:D314"/>
    <mergeCell ref="B315:D315"/>
    <mergeCell ref="B317:D317"/>
    <mergeCell ref="B318:D318"/>
    <mergeCell ref="B319:D319"/>
    <mergeCell ref="B321:D321"/>
    <mergeCell ref="B322:D322"/>
    <mergeCell ref="B323:D323"/>
    <mergeCell ref="B326:L326"/>
    <mergeCell ref="B328:D328"/>
    <mergeCell ref="B329:D329"/>
    <mergeCell ref="B330:D330"/>
    <mergeCell ref="B332:D332"/>
    <mergeCell ref="B333:D333"/>
    <mergeCell ref="B334:D334"/>
    <mergeCell ref="B336:D336"/>
    <mergeCell ref="B337:D337"/>
    <mergeCell ref="B338:D338"/>
    <mergeCell ref="B340:D340"/>
    <mergeCell ref="B341:D341"/>
    <mergeCell ref="B342:D342"/>
    <mergeCell ref="B344:D344"/>
    <mergeCell ref="B345:D345"/>
    <mergeCell ref="B346:D346"/>
    <mergeCell ref="B351:D351"/>
    <mergeCell ref="B352:D352"/>
    <mergeCell ref="B353:D353"/>
    <mergeCell ref="B355:D355"/>
    <mergeCell ref="B356:D356"/>
    <mergeCell ref="B357:D357"/>
    <mergeCell ref="B359:D359"/>
    <mergeCell ref="B360:D360"/>
    <mergeCell ref="B361:D361"/>
    <mergeCell ref="B363:D363"/>
    <mergeCell ref="B364:D364"/>
    <mergeCell ref="B365:D365"/>
    <mergeCell ref="B367:D367"/>
    <mergeCell ref="B368:D368"/>
    <mergeCell ref="B369:D369"/>
    <mergeCell ref="B349:L349"/>
  </mergeCells>
  <pageMargins left="0.39375" right="0.39375" top="0.5902778" bottom="0.39375" header="0.1965278" footer="0.1576389"/>
  <pageSetup paperSize="9" orientation="portrait" fitToHeight="0"/>
  <headerFooter>
    <oddFooter>&amp;LOTSKP 2025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2.75"/>
  <cols>
    <col min="1" max="1" width="4.710938"/>
    <col min="2" max="2" width="5.710938"/>
    <col min="3" max="3" width="11.71094"/>
    <col min="4" max="4" width="5.710938"/>
    <col min="5" max="5" width="80.71094"/>
    <col min="6" max="6" width="9.140625" hidden="1"/>
    <col min="7" max="7" width="20.71094"/>
    <col min="8" max="12" width="22.71094"/>
    <col min="13" max="13" width="4.710938"/>
    <col min="17" max="19" width="9.140625" hidden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0+(H47+H66+H77+H84+H147+H154)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0+H48+H67+H78+H85+H148+H155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513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ROUND(0+((H47+H66+H77+H84+H147+H154)*1.21),2)</f>
        <v>0</v>
      </c>
      <c r="K11" s="1"/>
      <c r="L11" s="1"/>
      <c r="M11" s="13"/>
      <c r="N11" s="2"/>
      <c r="O11" s="2"/>
      <c r="P11" s="2"/>
      <c r="Q11" s="33">
        <f>IF(SUM(K20:K25)&gt;0,ROUND(SUM(S20:S25)/SUM(K20:K25)-1,8),0)</f>
        <v>0</v>
      </c>
      <c r="R11" s="9">
        <f>AVERAGE(J47,J66,J77,J84,J147,J154)</f>
        <v>0</v>
      </c>
      <c r="S11" s="9">
        <f>J10*(1+Q11)</f>
        <v>0</v>
      </c>
    </row>
    <row r="12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0+J31+J35+J39+J43</f>
        <v>0</v>
      </c>
      <c r="L20" s="38">
        <f>0+L47</f>
        <v>0</v>
      </c>
      <c r="M20" s="13"/>
      <c r="N20" s="2"/>
      <c r="O20" s="2"/>
      <c r="P20" s="2"/>
      <c r="Q20" s="2"/>
      <c r="S20" s="9">
        <f>S47</f>
        <v>0</v>
      </c>
    </row>
    <row r="21">
      <c r="A21" s="10"/>
      <c r="B21" s="36">
        <v>1</v>
      </c>
      <c r="C21" s="1"/>
      <c r="D21" s="1"/>
      <c r="E21" s="37" t="s">
        <v>86</v>
      </c>
      <c r="F21" s="1"/>
      <c r="G21" s="1"/>
      <c r="H21" s="1"/>
      <c r="I21" s="1"/>
      <c r="J21" s="1"/>
      <c r="K21" s="38">
        <f>0+J50+J54+J58+J62</f>
        <v>0</v>
      </c>
      <c r="L21" s="38">
        <f>0+L66</f>
        <v>0</v>
      </c>
      <c r="M21" s="13"/>
      <c r="N21" s="2"/>
      <c r="O21" s="2"/>
      <c r="P21" s="2"/>
      <c r="Q21" s="2"/>
      <c r="S21" s="9">
        <f>S66</f>
        <v>0</v>
      </c>
    </row>
    <row r="22">
      <c r="A22" s="10"/>
      <c r="B22" s="36">
        <v>2</v>
      </c>
      <c r="C22" s="1"/>
      <c r="D22" s="1"/>
      <c r="E22" s="37" t="s">
        <v>87</v>
      </c>
      <c r="F22" s="1"/>
      <c r="G22" s="1"/>
      <c r="H22" s="1"/>
      <c r="I22" s="1"/>
      <c r="J22" s="1"/>
      <c r="K22" s="38">
        <f>0+J69+J73</f>
        <v>0</v>
      </c>
      <c r="L22" s="38">
        <f>0+L77</f>
        <v>0</v>
      </c>
      <c r="M22" s="13"/>
      <c r="N22" s="2"/>
      <c r="O22" s="2"/>
      <c r="P22" s="2"/>
      <c r="Q22" s="2"/>
      <c r="S22" s="9">
        <f>S77</f>
        <v>0</v>
      </c>
    </row>
    <row r="23">
      <c r="A23" s="10"/>
      <c r="B23" s="36">
        <v>4</v>
      </c>
      <c r="C23" s="1"/>
      <c r="D23" s="1"/>
      <c r="E23" s="37" t="s">
        <v>89</v>
      </c>
      <c r="F23" s="1"/>
      <c r="G23" s="1"/>
      <c r="H23" s="1"/>
      <c r="I23" s="1"/>
      <c r="J23" s="1"/>
      <c r="K23" s="38">
        <f>0+J80</f>
        <v>0</v>
      </c>
      <c r="L23" s="38">
        <f>0+L84</f>
        <v>0</v>
      </c>
      <c r="M23" s="13"/>
      <c r="N23" s="2"/>
      <c r="O23" s="2"/>
      <c r="P23" s="2"/>
      <c r="Q23" s="2"/>
      <c r="S23" s="9">
        <f>S84</f>
        <v>0</v>
      </c>
    </row>
    <row r="24">
      <c r="A24" s="10"/>
      <c r="B24" s="36">
        <v>7</v>
      </c>
      <c r="C24" s="1"/>
      <c r="D24" s="1"/>
      <c r="E24" s="37" t="s">
        <v>92</v>
      </c>
      <c r="F24" s="1"/>
      <c r="G24" s="1"/>
      <c r="H24" s="1"/>
      <c r="I24" s="1"/>
      <c r="J24" s="1"/>
      <c r="K24" s="38">
        <f>0+J87+J91+J95+J99+J103+J107+J111+J115+J119+J123+J127+J131+J135+J139+J143</f>
        <v>0</v>
      </c>
      <c r="L24" s="38">
        <f>0+L147</f>
        <v>0</v>
      </c>
      <c r="M24" s="13"/>
      <c r="N24" s="2"/>
      <c r="O24" s="2"/>
      <c r="P24" s="2"/>
      <c r="Q24" s="2"/>
      <c r="S24" s="9">
        <f>S147</f>
        <v>0</v>
      </c>
    </row>
    <row r="25">
      <c r="A25" s="10"/>
      <c r="B25" s="36">
        <v>9</v>
      </c>
      <c r="C25" s="1"/>
      <c r="D25" s="1"/>
      <c r="E25" s="37" t="s">
        <v>94</v>
      </c>
      <c r="F25" s="1"/>
      <c r="G25" s="1"/>
      <c r="H25" s="1"/>
      <c r="I25" s="1"/>
      <c r="J25" s="1"/>
      <c r="K25" s="38">
        <f>0+J150</f>
        <v>0</v>
      </c>
      <c r="L25" s="38">
        <f>0+L154</f>
        <v>0</v>
      </c>
      <c r="M25" s="73"/>
      <c r="N25" s="2"/>
      <c r="O25" s="2"/>
      <c r="P25" s="2"/>
      <c r="Q25" s="2"/>
      <c r="S25" s="9">
        <f>S154</f>
        <v>0</v>
      </c>
    </row>
    <row r="26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74"/>
      <c r="N26" s="2"/>
      <c r="O26" s="2"/>
      <c r="P26" s="2"/>
      <c r="Q26" s="2"/>
    </row>
    <row r="27" ht="14" customHeight="1">
      <c r="A27" s="4"/>
      <c r="B27" s="28" t="s">
        <v>39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2"/>
      <c r="O27" s="2"/>
      <c r="P27" s="2"/>
      <c r="Q27" s="2"/>
    </row>
    <row r="28" ht="18" customHeight="1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5"/>
      <c r="N28" s="2"/>
      <c r="O28" s="2"/>
      <c r="P28" s="2"/>
      <c r="Q28" s="2"/>
    </row>
    <row r="29" ht="18" customHeight="1">
      <c r="A29" s="10"/>
      <c r="B29" s="34" t="s">
        <v>40</v>
      </c>
      <c r="C29" s="34" t="s">
        <v>36</v>
      </c>
      <c r="D29" s="34" t="s">
        <v>41</v>
      </c>
      <c r="E29" s="34" t="s">
        <v>37</v>
      </c>
      <c r="F29" s="34" t="s">
        <v>42</v>
      </c>
      <c r="G29" s="35" t="s">
        <v>43</v>
      </c>
      <c r="H29" s="23" t="s">
        <v>44</v>
      </c>
      <c r="I29" s="23" t="s">
        <v>45</v>
      </c>
      <c r="J29" s="23" t="s">
        <v>18</v>
      </c>
      <c r="K29" s="35" t="s">
        <v>46</v>
      </c>
      <c r="L29" s="23" t="s">
        <v>19</v>
      </c>
      <c r="M29" s="73"/>
      <c r="N29" s="2"/>
      <c r="O29" s="2"/>
      <c r="P29" s="2"/>
      <c r="Q29" s="2"/>
    </row>
    <row r="30" ht="40" customHeight="1">
      <c r="A30" s="10"/>
      <c r="B30" s="39" t="s">
        <v>47</v>
      </c>
      <c r="C30" s="1"/>
      <c r="D30" s="1"/>
      <c r="E30" s="1"/>
      <c r="F30" s="1"/>
      <c r="G30" s="1"/>
      <c r="H30" s="40"/>
      <c r="I30" s="1"/>
      <c r="J30" s="40"/>
      <c r="K30" s="1"/>
      <c r="L30" s="1"/>
      <c r="M30" s="13"/>
      <c r="N30" s="2"/>
      <c r="O30" s="2"/>
      <c r="P30" s="2"/>
      <c r="Q30" s="2"/>
    </row>
    <row r="31">
      <c r="A31" s="10"/>
      <c r="B31" s="41">
        <v>1</v>
      </c>
      <c r="C31" s="42" t="s">
        <v>95</v>
      </c>
      <c r="D31" s="42" t="s">
        <v>96</v>
      </c>
      <c r="E31" s="42" t="s">
        <v>97</v>
      </c>
      <c r="F31" s="42" t="s">
        <v>10</v>
      </c>
      <c r="G31" s="43" t="s">
        <v>98</v>
      </c>
      <c r="H31" s="44">
        <v>14.388</v>
      </c>
      <c r="I31" s="45">
        <v>0</v>
      </c>
      <c r="J31" s="46">
        <f>ROUND(H31*I31,2)</f>
        <v>0</v>
      </c>
      <c r="K31" s="47">
        <v>0.20999999999999999</v>
      </c>
      <c r="L31" s="48">
        <f>ROUND(J31*1.21,2)</f>
        <v>0</v>
      </c>
      <c r="M31" s="13"/>
      <c r="N31" s="2"/>
      <c r="O31" s="2"/>
      <c r="P31" s="2"/>
      <c r="Q31" s="33">
        <f>IF(ISNUMBER(K31),IF(H31&gt;0,IF(I31&gt;0,J31,0),0),0)</f>
        <v>0</v>
      </c>
      <c r="R31" s="9">
        <f>IF(ISNUMBER(K31)=FALSE,J31,0)</f>
        <v>0</v>
      </c>
    </row>
    <row r="32">
      <c r="A32" s="10"/>
      <c r="B32" s="49" t="s">
        <v>51</v>
      </c>
      <c r="C32" s="1"/>
      <c r="D32" s="1"/>
      <c r="E32" s="50" t="s">
        <v>99</v>
      </c>
      <c r="F32" s="1"/>
      <c r="G32" s="1"/>
      <c r="H32" s="40"/>
      <c r="I32" s="1"/>
      <c r="J32" s="40"/>
      <c r="K32" s="1"/>
      <c r="L32" s="1"/>
      <c r="M32" s="13"/>
      <c r="N32" s="2"/>
      <c r="O32" s="2"/>
      <c r="P32" s="2"/>
      <c r="Q32" s="2"/>
    </row>
    <row r="33">
      <c r="A33" s="10"/>
      <c r="B33" s="49" t="s">
        <v>53</v>
      </c>
      <c r="C33" s="1"/>
      <c r="D33" s="1"/>
      <c r="E33" s="50" t="s">
        <v>514</v>
      </c>
      <c r="F33" s="1"/>
      <c r="G33" s="1"/>
      <c r="H33" s="40"/>
      <c r="I33" s="1"/>
      <c r="J33" s="40"/>
      <c r="K33" s="1"/>
      <c r="L33" s="1"/>
      <c r="M33" s="13"/>
      <c r="N33" s="2"/>
      <c r="O33" s="2"/>
      <c r="P33" s="2"/>
      <c r="Q33" s="2"/>
    </row>
    <row r="34" thickBot="1">
      <c r="A34" s="10"/>
      <c r="B34" s="51" t="s">
        <v>54</v>
      </c>
      <c r="C34" s="52"/>
      <c r="D34" s="52"/>
      <c r="E34" s="53" t="s">
        <v>101</v>
      </c>
      <c r="F34" s="52"/>
      <c r="G34" s="52"/>
      <c r="H34" s="54"/>
      <c r="I34" s="52"/>
      <c r="J34" s="54"/>
      <c r="K34" s="52"/>
      <c r="L34" s="52"/>
      <c r="M34" s="13"/>
      <c r="N34" s="2"/>
      <c r="O34" s="2"/>
      <c r="P34" s="2"/>
      <c r="Q34" s="2"/>
    </row>
    <row r="35" thickTop="1">
      <c r="A35" s="10"/>
      <c r="B35" s="41">
        <v>2</v>
      </c>
      <c r="C35" s="42" t="s">
        <v>95</v>
      </c>
      <c r="D35" s="42" t="s">
        <v>111</v>
      </c>
      <c r="E35" s="42" t="s">
        <v>97</v>
      </c>
      <c r="F35" s="42" t="s">
        <v>10</v>
      </c>
      <c r="G35" s="43" t="s">
        <v>98</v>
      </c>
      <c r="H35" s="55">
        <v>1.728</v>
      </c>
      <c r="I35" s="56">
        <v>0</v>
      </c>
      <c r="J35" s="57">
        <f>ROUND(H35*I35,2)</f>
        <v>0</v>
      </c>
      <c r="K35" s="58">
        <v>0.20999999999999999</v>
      </c>
      <c r="L35" s="59">
        <f>ROUND(J35*1.21,2)</f>
        <v>0</v>
      </c>
      <c r="M35" s="13"/>
      <c r="N35" s="2"/>
      <c r="O35" s="2"/>
      <c r="P35" s="2"/>
      <c r="Q35" s="33">
        <f>IF(ISNUMBER(K35),IF(H35&gt;0,IF(I35&gt;0,J35,0),0),0)</f>
        <v>0</v>
      </c>
      <c r="R35" s="9">
        <f>IF(ISNUMBER(K35)=FALSE,J35,0)</f>
        <v>0</v>
      </c>
    </row>
    <row r="36">
      <c r="A36" s="10"/>
      <c r="B36" s="49" t="s">
        <v>51</v>
      </c>
      <c r="C36" s="1"/>
      <c r="D36" s="1"/>
      <c r="E36" s="50" t="s">
        <v>10</v>
      </c>
      <c r="F36" s="1"/>
      <c r="G36" s="1"/>
      <c r="H36" s="40"/>
      <c r="I36" s="1"/>
      <c r="J36" s="40"/>
      <c r="K36" s="1"/>
      <c r="L36" s="1"/>
      <c r="M36" s="13"/>
      <c r="N36" s="2"/>
      <c r="O36" s="2"/>
      <c r="P36" s="2"/>
      <c r="Q36" s="2"/>
    </row>
    <row r="37">
      <c r="A37" s="10"/>
      <c r="B37" s="49" t="s">
        <v>53</v>
      </c>
      <c r="C37" s="1"/>
      <c r="D37" s="1"/>
      <c r="E37" s="50" t="s">
        <v>515</v>
      </c>
      <c r="F37" s="1"/>
      <c r="G37" s="1"/>
      <c r="H37" s="40"/>
      <c r="I37" s="1"/>
      <c r="J37" s="40"/>
      <c r="K37" s="1"/>
      <c r="L37" s="1"/>
      <c r="M37" s="13"/>
      <c r="N37" s="2"/>
      <c r="O37" s="2"/>
      <c r="P37" s="2"/>
      <c r="Q37" s="2"/>
    </row>
    <row r="38" thickBot="1">
      <c r="A38" s="10"/>
      <c r="B38" s="51" t="s">
        <v>54</v>
      </c>
      <c r="C38" s="52"/>
      <c r="D38" s="52"/>
      <c r="E38" s="53" t="s">
        <v>101</v>
      </c>
      <c r="F38" s="52"/>
      <c r="G38" s="52"/>
      <c r="H38" s="54"/>
      <c r="I38" s="52"/>
      <c r="J38" s="54"/>
      <c r="K38" s="52"/>
      <c r="L38" s="52"/>
      <c r="M38" s="13"/>
      <c r="N38" s="2"/>
      <c r="O38" s="2"/>
      <c r="P38" s="2"/>
      <c r="Q38" s="2"/>
    </row>
    <row r="39" thickTop="1">
      <c r="A39" s="10"/>
      <c r="B39" s="41">
        <v>3</v>
      </c>
      <c r="C39" s="42" t="s">
        <v>516</v>
      </c>
      <c r="D39" s="42"/>
      <c r="E39" s="42" t="s">
        <v>517</v>
      </c>
      <c r="F39" s="42" t="s">
        <v>10</v>
      </c>
      <c r="G39" s="43" t="s">
        <v>50</v>
      </c>
      <c r="H39" s="55">
        <v>1</v>
      </c>
      <c r="I39" s="56">
        <v>0</v>
      </c>
      <c r="J39" s="57">
        <f>ROUND(H39*I39,2)</f>
        <v>0</v>
      </c>
      <c r="K39" s="58">
        <v>0.20999999999999999</v>
      </c>
      <c r="L39" s="59">
        <f>ROUND(J39*1.21,2)</f>
        <v>0</v>
      </c>
      <c r="M39" s="13"/>
      <c r="N39" s="2"/>
      <c r="O39" s="2"/>
      <c r="P39" s="2"/>
      <c r="Q39" s="33">
        <f>IF(ISNUMBER(K39),IF(H39&gt;0,IF(I39&gt;0,J39,0),0),0)</f>
        <v>0</v>
      </c>
      <c r="R39" s="9">
        <f>IF(ISNUMBER(K39)=FALSE,J39,0)</f>
        <v>0</v>
      </c>
    </row>
    <row r="40">
      <c r="A40" s="10"/>
      <c r="B40" s="49" t="s">
        <v>51</v>
      </c>
      <c r="C40" s="1"/>
      <c r="D40" s="1"/>
      <c r="E40" s="50" t="s">
        <v>10</v>
      </c>
      <c r="F40" s="1"/>
      <c r="G40" s="1"/>
      <c r="H40" s="40"/>
      <c r="I40" s="1"/>
      <c r="J40" s="40"/>
      <c r="K40" s="1"/>
      <c r="L40" s="1"/>
      <c r="M40" s="13"/>
      <c r="N40" s="2"/>
      <c r="O40" s="2"/>
      <c r="P40" s="2"/>
      <c r="Q40" s="2"/>
    </row>
    <row r="41">
      <c r="A41" s="10"/>
      <c r="B41" s="49" t="s">
        <v>53</v>
      </c>
      <c r="C41" s="1"/>
      <c r="D41" s="1"/>
      <c r="E41" s="50" t="s">
        <v>10</v>
      </c>
      <c r="F41" s="1"/>
      <c r="G41" s="1"/>
      <c r="H41" s="40"/>
      <c r="I41" s="1"/>
      <c r="J41" s="40"/>
      <c r="K41" s="1"/>
      <c r="L41" s="1"/>
      <c r="M41" s="13"/>
      <c r="N41" s="2"/>
      <c r="O41" s="2"/>
      <c r="P41" s="2"/>
      <c r="Q41" s="2"/>
    </row>
    <row r="42" thickBot="1">
      <c r="A42" s="10"/>
      <c r="B42" s="51" t="s">
        <v>54</v>
      </c>
      <c r="C42" s="52"/>
      <c r="D42" s="52"/>
      <c r="E42" s="53" t="s">
        <v>84</v>
      </c>
      <c r="F42" s="52"/>
      <c r="G42" s="52"/>
      <c r="H42" s="54"/>
      <c r="I42" s="52"/>
      <c r="J42" s="54"/>
      <c r="K42" s="52"/>
      <c r="L42" s="52"/>
      <c r="M42" s="13"/>
      <c r="N42" s="2"/>
      <c r="O42" s="2"/>
      <c r="P42" s="2"/>
      <c r="Q42" s="2"/>
    </row>
    <row r="43" thickTop="1">
      <c r="A43" s="10"/>
      <c r="B43" s="41">
        <v>4</v>
      </c>
      <c r="C43" s="42" t="s">
        <v>56</v>
      </c>
      <c r="D43" s="42"/>
      <c r="E43" s="42" t="s">
        <v>57</v>
      </c>
      <c r="F43" s="42" t="s">
        <v>10</v>
      </c>
      <c r="G43" s="43" t="s">
        <v>50</v>
      </c>
      <c r="H43" s="55">
        <v>1</v>
      </c>
      <c r="I43" s="56">
        <v>0</v>
      </c>
      <c r="J43" s="57">
        <f>ROUND(H43*I43,2)</f>
        <v>0</v>
      </c>
      <c r="K43" s="58">
        <v>0.20999999999999999</v>
      </c>
      <c r="L43" s="59">
        <f>ROUND(J43*1.21,2)</f>
        <v>0</v>
      </c>
      <c r="M43" s="13"/>
      <c r="N43" s="2"/>
      <c r="O43" s="2"/>
      <c r="P43" s="2"/>
      <c r="Q43" s="33">
        <f>IF(ISNUMBER(K43),IF(H43&gt;0,IF(I43&gt;0,J43,0),0),0)</f>
        <v>0</v>
      </c>
      <c r="R43" s="9">
        <f>IF(ISNUMBER(K43)=FALSE,J43,0)</f>
        <v>0</v>
      </c>
    </row>
    <row r="44">
      <c r="A44" s="10"/>
      <c r="B44" s="49" t="s">
        <v>51</v>
      </c>
      <c r="C44" s="1"/>
      <c r="D44" s="1"/>
      <c r="E44" s="50" t="s">
        <v>10</v>
      </c>
      <c r="F44" s="1"/>
      <c r="G44" s="1"/>
      <c r="H44" s="40"/>
      <c r="I44" s="1"/>
      <c r="J44" s="40"/>
      <c r="K44" s="1"/>
      <c r="L44" s="1"/>
      <c r="M44" s="13"/>
      <c r="N44" s="2"/>
      <c r="O44" s="2"/>
      <c r="P44" s="2"/>
      <c r="Q44" s="2"/>
    </row>
    <row r="45">
      <c r="A45" s="10"/>
      <c r="B45" s="49" t="s">
        <v>53</v>
      </c>
      <c r="C45" s="1"/>
      <c r="D45" s="1"/>
      <c r="E45" s="50" t="s">
        <v>10</v>
      </c>
      <c r="F45" s="1"/>
      <c r="G45" s="1"/>
      <c r="H45" s="40"/>
      <c r="I45" s="1"/>
      <c r="J45" s="40"/>
      <c r="K45" s="1"/>
      <c r="L45" s="1"/>
      <c r="M45" s="13"/>
      <c r="N45" s="2"/>
      <c r="O45" s="2"/>
      <c r="P45" s="2"/>
      <c r="Q45" s="2"/>
    </row>
    <row r="46" thickBot="1">
      <c r="A46" s="10"/>
      <c r="B46" s="51" t="s">
        <v>54</v>
      </c>
      <c r="C46" s="52"/>
      <c r="D46" s="52"/>
      <c r="E46" s="53" t="s">
        <v>59</v>
      </c>
      <c r="F46" s="52"/>
      <c r="G46" s="52"/>
      <c r="H46" s="54"/>
      <c r="I46" s="52"/>
      <c r="J46" s="54"/>
      <c r="K46" s="52"/>
      <c r="L46" s="52"/>
      <c r="M46" s="13"/>
      <c r="N46" s="2"/>
      <c r="O46" s="2"/>
      <c r="P46" s="2"/>
      <c r="Q46" s="2"/>
    </row>
    <row r="47" thickTop="1" thickBot="1" ht="25" customHeight="1">
      <c r="A47" s="10"/>
      <c r="B47" s="1"/>
      <c r="C47" s="60">
        <v>0</v>
      </c>
      <c r="D47" s="1"/>
      <c r="E47" s="61" t="s">
        <v>38</v>
      </c>
      <c r="F47" s="1"/>
      <c r="G47" s="62" t="s">
        <v>74</v>
      </c>
      <c r="H47" s="63">
        <f>J31+J35+J39+J43</f>
        <v>0</v>
      </c>
      <c r="I47" s="62" t="s">
        <v>75</v>
      </c>
      <c r="J47" s="64">
        <f>(L47-H47)</f>
        <v>0</v>
      </c>
      <c r="K47" s="62" t="s">
        <v>76</v>
      </c>
      <c r="L47" s="65">
        <f>ROUND((J31+J35+J39+J43)*1.21,2)</f>
        <v>0</v>
      </c>
      <c r="M47" s="13"/>
      <c r="N47" s="2"/>
      <c r="O47" s="2"/>
      <c r="P47" s="2"/>
      <c r="Q47" s="33">
        <f>0+Q31+Q35+Q39+Q43</f>
        <v>0</v>
      </c>
      <c r="R47" s="9">
        <f>0+R31+R35+R39+R43</f>
        <v>0</v>
      </c>
      <c r="S47" s="66">
        <f>Q47*(1+J47)+R47</f>
        <v>0</v>
      </c>
    </row>
    <row r="48" thickTop="1" thickBot="1" ht="25" customHeight="1">
      <c r="A48" s="10"/>
      <c r="B48" s="67"/>
      <c r="C48" s="67"/>
      <c r="D48" s="67"/>
      <c r="E48" s="67"/>
      <c r="F48" s="67"/>
      <c r="G48" s="68" t="s">
        <v>77</v>
      </c>
      <c r="H48" s="69">
        <f>0+J31+J35+J39+J43</f>
        <v>0</v>
      </c>
      <c r="I48" s="68" t="s">
        <v>78</v>
      </c>
      <c r="J48" s="70">
        <f>0+J47</f>
        <v>0</v>
      </c>
      <c r="K48" s="68" t="s">
        <v>79</v>
      </c>
      <c r="L48" s="71">
        <f>0+L47</f>
        <v>0</v>
      </c>
      <c r="M48" s="13"/>
      <c r="N48" s="2"/>
      <c r="O48" s="2"/>
      <c r="P48" s="2"/>
      <c r="Q48" s="2"/>
    </row>
    <row r="49" ht="40" customHeight="1">
      <c r="A49" s="10"/>
      <c r="B49" s="76" t="s">
        <v>125</v>
      </c>
      <c r="C49" s="1"/>
      <c r="D49" s="1"/>
      <c r="E49" s="1"/>
      <c r="F49" s="1"/>
      <c r="G49" s="1"/>
      <c r="H49" s="40"/>
      <c r="I49" s="1"/>
      <c r="J49" s="40"/>
      <c r="K49" s="1"/>
      <c r="L49" s="1"/>
      <c r="M49" s="13"/>
      <c r="N49" s="2"/>
      <c r="O49" s="2"/>
      <c r="P49" s="2"/>
      <c r="Q49" s="2"/>
    </row>
    <row r="50">
      <c r="A50" s="10"/>
      <c r="B50" s="41">
        <v>5</v>
      </c>
      <c r="C50" s="42" t="s">
        <v>518</v>
      </c>
      <c r="D50" s="42"/>
      <c r="E50" s="42" t="s">
        <v>519</v>
      </c>
      <c r="F50" s="42" t="s">
        <v>10</v>
      </c>
      <c r="G50" s="43" t="s">
        <v>122</v>
      </c>
      <c r="H50" s="44">
        <v>0.86399999999999999</v>
      </c>
      <c r="I50" s="45">
        <v>0</v>
      </c>
      <c r="J50" s="46">
        <f>ROUND(H50*I50,2)</f>
        <v>0</v>
      </c>
      <c r="K50" s="47">
        <v>0.20999999999999999</v>
      </c>
      <c r="L50" s="48">
        <f>ROUND(J50*1.21,2)</f>
        <v>0</v>
      </c>
      <c r="M50" s="13"/>
      <c r="N50" s="2"/>
      <c r="O50" s="2"/>
      <c r="P50" s="2"/>
      <c r="Q50" s="33">
        <f>IF(ISNUMBER(K50),IF(H50&gt;0,IF(I50&gt;0,J50,0),0),0)</f>
        <v>0</v>
      </c>
      <c r="R50" s="9">
        <f>IF(ISNUMBER(K50)=FALSE,J50,0)</f>
        <v>0</v>
      </c>
    </row>
    <row r="51">
      <c r="A51" s="10"/>
      <c r="B51" s="49" t="s">
        <v>51</v>
      </c>
      <c r="C51" s="1"/>
      <c r="D51" s="1"/>
      <c r="E51" s="50" t="s">
        <v>170</v>
      </c>
      <c r="F51" s="1"/>
      <c r="G51" s="1"/>
      <c r="H51" s="40"/>
      <c r="I51" s="1"/>
      <c r="J51" s="40"/>
      <c r="K51" s="1"/>
      <c r="L51" s="1"/>
      <c r="M51" s="13"/>
      <c r="N51" s="2"/>
      <c r="O51" s="2"/>
      <c r="P51" s="2"/>
      <c r="Q51" s="2"/>
    </row>
    <row r="52">
      <c r="A52" s="10"/>
      <c r="B52" s="49" t="s">
        <v>53</v>
      </c>
      <c r="C52" s="1"/>
      <c r="D52" s="1"/>
      <c r="E52" s="50" t="s">
        <v>520</v>
      </c>
      <c r="F52" s="1"/>
      <c r="G52" s="1"/>
      <c r="H52" s="40"/>
      <c r="I52" s="1"/>
      <c r="J52" s="40"/>
      <c r="K52" s="1"/>
      <c r="L52" s="1"/>
      <c r="M52" s="13"/>
      <c r="N52" s="2"/>
      <c r="O52" s="2"/>
      <c r="P52" s="2"/>
      <c r="Q52" s="2"/>
    </row>
    <row r="53" thickBot="1">
      <c r="A53" s="10"/>
      <c r="B53" s="51" t="s">
        <v>54</v>
      </c>
      <c r="C53" s="52"/>
      <c r="D53" s="52"/>
      <c r="E53" s="53" t="s">
        <v>172</v>
      </c>
      <c r="F53" s="52"/>
      <c r="G53" s="52"/>
      <c r="H53" s="54"/>
      <c r="I53" s="52"/>
      <c r="J53" s="54"/>
      <c r="K53" s="52"/>
      <c r="L53" s="52"/>
      <c r="M53" s="13"/>
      <c r="N53" s="2"/>
      <c r="O53" s="2"/>
      <c r="P53" s="2"/>
      <c r="Q53" s="2"/>
    </row>
    <row r="54" thickTop="1">
      <c r="A54" s="10"/>
      <c r="B54" s="41">
        <v>6</v>
      </c>
      <c r="C54" s="42" t="s">
        <v>521</v>
      </c>
      <c r="D54" s="42"/>
      <c r="E54" s="42" t="s">
        <v>522</v>
      </c>
      <c r="F54" s="42" t="s">
        <v>10</v>
      </c>
      <c r="G54" s="43" t="s">
        <v>122</v>
      </c>
      <c r="H54" s="55">
        <v>13.93</v>
      </c>
      <c r="I54" s="56">
        <v>0</v>
      </c>
      <c r="J54" s="57">
        <f>ROUND(H54*I54,2)</f>
        <v>0</v>
      </c>
      <c r="K54" s="58">
        <v>0.20999999999999999</v>
      </c>
      <c r="L54" s="59">
        <f>ROUND(J54*1.21,2)</f>
        <v>0</v>
      </c>
      <c r="M54" s="13"/>
      <c r="N54" s="2"/>
      <c r="O54" s="2"/>
      <c r="P54" s="2"/>
      <c r="Q54" s="33">
        <f>IF(ISNUMBER(K54),IF(H54&gt;0,IF(I54&gt;0,J54,0),0),0)</f>
        <v>0</v>
      </c>
      <c r="R54" s="9">
        <f>IF(ISNUMBER(K54)=FALSE,J54,0)</f>
        <v>0</v>
      </c>
    </row>
    <row r="55">
      <c r="A55" s="10"/>
      <c r="B55" s="49" t="s">
        <v>51</v>
      </c>
      <c r="C55" s="1"/>
      <c r="D55" s="1"/>
      <c r="E55" s="50" t="s">
        <v>523</v>
      </c>
      <c r="F55" s="1"/>
      <c r="G55" s="1"/>
      <c r="H55" s="40"/>
      <c r="I55" s="1"/>
      <c r="J55" s="40"/>
      <c r="K55" s="1"/>
      <c r="L55" s="1"/>
      <c r="M55" s="13"/>
      <c r="N55" s="2"/>
      <c r="O55" s="2"/>
      <c r="P55" s="2"/>
      <c r="Q55" s="2"/>
    </row>
    <row r="56">
      <c r="A56" s="10"/>
      <c r="B56" s="49" t="s">
        <v>53</v>
      </c>
      <c r="C56" s="1"/>
      <c r="D56" s="1"/>
      <c r="E56" s="50" t="s">
        <v>524</v>
      </c>
      <c r="F56" s="1"/>
      <c r="G56" s="1"/>
      <c r="H56" s="40"/>
      <c r="I56" s="1"/>
      <c r="J56" s="40"/>
      <c r="K56" s="1"/>
      <c r="L56" s="1"/>
      <c r="M56" s="13"/>
      <c r="N56" s="2"/>
      <c r="O56" s="2"/>
      <c r="P56" s="2"/>
      <c r="Q56" s="2"/>
    </row>
    <row r="57" thickBot="1">
      <c r="A57" s="10"/>
      <c r="B57" s="51" t="s">
        <v>54</v>
      </c>
      <c r="C57" s="52"/>
      <c r="D57" s="52"/>
      <c r="E57" s="53" t="s">
        <v>172</v>
      </c>
      <c r="F57" s="52"/>
      <c r="G57" s="52"/>
      <c r="H57" s="54"/>
      <c r="I57" s="52"/>
      <c r="J57" s="54"/>
      <c r="K57" s="52"/>
      <c r="L57" s="52"/>
      <c r="M57" s="13"/>
      <c r="N57" s="2"/>
      <c r="O57" s="2"/>
      <c r="P57" s="2"/>
      <c r="Q57" s="2"/>
    </row>
    <row r="58" thickTop="1">
      <c r="A58" s="10"/>
      <c r="B58" s="41">
        <v>7</v>
      </c>
      <c r="C58" s="42" t="s">
        <v>525</v>
      </c>
      <c r="D58" s="42"/>
      <c r="E58" s="42" t="s">
        <v>526</v>
      </c>
      <c r="F58" s="42" t="s">
        <v>10</v>
      </c>
      <c r="G58" s="43" t="s">
        <v>122</v>
      </c>
      <c r="H58" s="55">
        <v>6.3300000000000001</v>
      </c>
      <c r="I58" s="56">
        <v>0</v>
      </c>
      <c r="J58" s="57">
        <f>ROUND(H58*I58,2)</f>
        <v>0</v>
      </c>
      <c r="K58" s="58">
        <v>0.20999999999999999</v>
      </c>
      <c r="L58" s="59">
        <f>ROUND(J58*1.21,2)</f>
        <v>0</v>
      </c>
      <c r="M58" s="13"/>
      <c r="N58" s="2"/>
      <c r="O58" s="2"/>
      <c r="P58" s="2"/>
      <c r="Q58" s="33">
        <f>IF(ISNUMBER(K58),IF(H58&gt;0,IF(I58&gt;0,J58,0),0),0)</f>
        <v>0</v>
      </c>
      <c r="R58" s="9">
        <f>IF(ISNUMBER(K58)=FALSE,J58,0)</f>
        <v>0</v>
      </c>
    </row>
    <row r="59">
      <c r="A59" s="10"/>
      <c r="B59" s="49" t="s">
        <v>51</v>
      </c>
      <c r="C59" s="1"/>
      <c r="D59" s="1"/>
      <c r="E59" s="50" t="s">
        <v>170</v>
      </c>
      <c r="F59" s="1"/>
      <c r="G59" s="1"/>
      <c r="H59" s="40"/>
      <c r="I59" s="1"/>
      <c r="J59" s="40"/>
      <c r="K59" s="1"/>
      <c r="L59" s="1"/>
      <c r="M59" s="13"/>
      <c r="N59" s="2"/>
      <c r="O59" s="2"/>
      <c r="P59" s="2"/>
      <c r="Q59" s="2"/>
    </row>
    <row r="60">
      <c r="A60" s="10"/>
      <c r="B60" s="49" t="s">
        <v>53</v>
      </c>
      <c r="C60" s="1"/>
      <c r="D60" s="1"/>
      <c r="E60" s="50" t="s">
        <v>527</v>
      </c>
      <c r="F60" s="1"/>
      <c r="G60" s="1"/>
      <c r="H60" s="40"/>
      <c r="I60" s="1"/>
      <c r="J60" s="40"/>
      <c r="K60" s="1"/>
      <c r="L60" s="1"/>
      <c r="M60" s="13"/>
      <c r="N60" s="2"/>
      <c r="O60" s="2"/>
      <c r="P60" s="2"/>
      <c r="Q60" s="2"/>
    </row>
    <row r="61" thickBot="1">
      <c r="A61" s="10"/>
      <c r="B61" s="51" t="s">
        <v>54</v>
      </c>
      <c r="C61" s="52"/>
      <c r="D61" s="52"/>
      <c r="E61" s="53" t="s">
        <v>172</v>
      </c>
      <c r="F61" s="52"/>
      <c r="G61" s="52"/>
      <c r="H61" s="54"/>
      <c r="I61" s="52"/>
      <c r="J61" s="54"/>
      <c r="K61" s="52"/>
      <c r="L61" s="52"/>
      <c r="M61" s="13"/>
      <c r="N61" s="2"/>
      <c r="O61" s="2"/>
      <c r="P61" s="2"/>
      <c r="Q61" s="2"/>
    </row>
    <row r="62" thickTop="1">
      <c r="A62" s="10"/>
      <c r="B62" s="41">
        <v>8</v>
      </c>
      <c r="C62" s="42" t="s">
        <v>528</v>
      </c>
      <c r="D62" s="42"/>
      <c r="E62" s="42" t="s">
        <v>529</v>
      </c>
      <c r="F62" s="42" t="s">
        <v>10</v>
      </c>
      <c r="G62" s="43" t="s">
        <v>122</v>
      </c>
      <c r="H62" s="55">
        <v>13.93</v>
      </c>
      <c r="I62" s="56">
        <v>0</v>
      </c>
      <c r="J62" s="57">
        <f>ROUND(H62*I62,2)</f>
        <v>0</v>
      </c>
      <c r="K62" s="58">
        <v>0.20999999999999999</v>
      </c>
      <c r="L62" s="59">
        <f>ROUND(J62*1.21,2)</f>
        <v>0</v>
      </c>
      <c r="M62" s="13"/>
      <c r="N62" s="2"/>
      <c r="O62" s="2"/>
      <c r="P62" s="2"/>
      <c r="Q62" s="33">
        <f>IF(ISNUMBER(K62),IF(H62&gt;0,IF(I62&gt;0,J62,0),0),0)</f>
        <v>0</v>
      </c>
      <c r="R62" s="9">
        <f>IF(ISNUMBER(K62)=FALSE,J62,0)</f>
        <v>0</v>
      </c>
    </row>
    <row r="63">
      <c r="A63" s="10"/>
      <c r="B63" s="49" t="s">
        <v>51</v>
      </c>
      <c r="C63" s="1"/>
      <c r="D63" s="1"/>
      <c r="E63" s="50" t="s">
        <v>530</v>
      </c>
      <c r="F63" s="1"/>
      <c r="G63" s="1"/>
      <c r="H63" s="40"/>
      <c r="I63" s="1"/>
      <c r="J63" s="40"/>
      <c r="K63" s="1"/>
      <c r="L63" s="1"/>
      <c r="M63" s="13"/>
      <c r="N63" s="2"/>
      <c r="O63" s="2"/>
      <c r="P63" s="2"/>
      <c r="Q63" s="2"/>
    </row>
    <row r="64">
      <c r="A64" s="10"/>
      <c r="B64" s="49" t="s">
        <v>53</v>
      </c>
      <c r="C64" s="1"/>
      <c r="D64" s="1"/>
      <c r="E64" s="50" t="s">
        <v>524</v>
      </c>
      <c r="F64" s="1"/>
      <c r="G64" s="1"/>
      <c r="H64" s="40"/>
      <c r="I64" s="1"/>
      <c r="J64" s="40"/>
      <c r="K64" s="1"/>
      <c r="L64" s="1"/>
      <c r="M64" s="13"/>
      <c r="N64" s="2"/>
      <c r="O64" s="2"/>
      <c r="P64" s="2"/>
      <c r="Q64" s="2"/>
    </row>
    <row r="65" thickBot="1">
      <c r="A65" s="10"/>
      <c r="B65" s="51" t="s">
        <v>54</v>
      </c>
      <c r="C65" s="52"/>
      <c r="D65" s="52"/>
      <c r="E65" s="53" t="s">
        <v>531</v>
      </c>
      <c r="F65" s="52"/>
      <c r="G65" s="52"/>
      <c r="H65" s="54"/>
      <c r="I65" s="52"/>
      <c r="J65" s="54"/>
      <c r="K65" s="52"/>
      <c r="L65" s="52"/>
      <c r="M65" s="13"/>
      <c r="N65" s="2"/>
      <c r="O65" s="2"/>
      <c r="P65" s="2"/>
      <c r="Q65" s="2"/>
    </row>
    <row r="66" thickTop="1" thickBot="1" ht="25" customHeight="1">
      <c r="A66" s="10"/>
      <c r="B66" s="1"/>
      <c r="C66" s="60">
        <v>1</v>
      </c>
      <c r="D66" s="1"/>
      <c r="E66" s="61" t="s">
        <v>86</v>
      </c>
      <c r="F66" s="1"/>
      <c r="G66" s="62" t="s">
        <v>74</v>
      </c>
      <c r="H66" s="63">
        <f>J50+J54+J58+J62</f>
        <v>0</v>
      </c>
      <c r="I66" s="62" t="s">
        <v>75</v>
      </c>
      <c r="J66" s="64">
        <f>(L66-H66)</f>
        <v>0</v>
      </c>
      <c r="K66" s="62" t="s">
        <v>76</v>
      </c>
      <c r="L66" s="65">
        <f>ROUND((J50+J54+J58+J62)*1.21,2)</f>
        <v>0</v>
      </c>
      <c r="M66" s="13"/>
      <c r="N66" s="2"/>
      <c r="O66" s="2"/>
      <c r="P66" s="2"/>
      <c r="Q66" s="33">
        <f>0+Q50+Q54+Q58+Q62</f>
        <v>0</v>
      </c>
      <c r="R66" s="9">
        <f>0+R50+R54+R58+R62</f>
        <v>0</v>
      </c>
      <c r="S66" s="66">
        <f>Q66*(1+J66)+R66</f>
        <v>0</v>
      </c>
    </row>
    <row r="67" thickTop="1" thickBot="1" ht="25" customHeight="1">
      <c r="A67" s="10"/>
      <c r="B67" s="67"/>
      <c r="C67" s="67"/>
      <c r="D67" s="67"/>
      <c r="E67" s="67"/>
      <c r="F67" s="67"/>
      <c r="G67" s="68" t="s">
        <v>77</v>
      </c>
      <c r="H67" s="69">
        <f>0+J50+J54+J58+J62</f>
        <v>0</v>
      </c>
      <c r="I67" s="68" t="s">
        <v>78</v>
      </c>
      <c r="J67" s="70">
        <f>0+J66</f>
        <v>0</v>
      </c>
      <c r="K67" s="68" t="s">
        <v>79</v>
      </c>
      <c r="L67" s="71">
        <f>0+L66</f>
        <v>0</v>
      </c>
      <c r="M67" s="13"/>
      <c r="N67" s="2"/>
      <c r="O67" s="2"/>
      <c r="P67" s="2"/>
      <c r="Q67" s="2"/>
    </row>
    <row r="68" ht="40" customHeight="1">
      <c r="A68" s="10"/>
      <c r="B68" s="76" t="s">
        <v>205</v>
      </c>
      <c r="C68" s="1"/>
      <c r="D68" s="1"/>
      <c r="E68" s="1"/>
      <c r="F68" s="1"/>
      <c r="G68" s="1"/>
      <c r="H68" s="40"/>
      <c r="I68" s="1"/>
      <c r="J68" s="40"/>
      <c r="K68" s="1"/>
      <c r="L68" s="1"/>
      <c r="M68" s="13"/>
      <c r="N68" s="2"/>
      <c r="O68" s="2"/>
      <c r="P68" s="2"/>
      <c r="Q68" s="2"/>
    </row>
    <row r="69">
      <c r="A69" s="10"/>
      <c r="B69" s="41">
        <v>9</v>
      </c>
      <c r="C69" s="42" t="s">
        <v>532</v>
      </c>
      <c r="D69" s="42"/>
      <c r="E69" s="42" t="s">
        <v>533</v>
      </c>
      <c r="F69" s="42" t="s">
        <v>10</v>
      </c>
      <c r="G69" s="43" t="s">
        <v>122</v>
      </c>
      <c r="H69" s="44">
        <v>0.86399999999999999</v>
      </c>
      <c r="I69" s="45">
        <v>0</v>
      </c>
      <c r="J69" s="46">
        <f>ROUND(H69*I69,2)</f>
        <v>0</v>
      </c>
      <c r="K69" s="47">
        <v>0.20999999999999999</v>
      </c>
      <c r="L69" s="48">
        <f>ROUND(J69*1.21,2)</f>
        <v>0</v>
      </c>
      <c r="M69" s="13"/>
      <c r="N69" s="2"/>
      <c r="O69" s="2"/>
      <c r="P69" s="2"/>
      <c r="Q69" s="33">
        <f>IF(ISNUMBER(K69),IF(H69&gt;0,IF(I69&gt;0,J69,0),0),0)</f>
        <v>0</v>
      </c>
      <c r="R69" s="9">
        <f>IF(ISNUMBER(K69)=FALSE,J69,0)</f>
        <v>0</v>
      </c>
    </row>
    <row r="70">
      <c r="A70" s="10"/>
      <c r="B70" s="49" t="s">
        <v>51</v>
      </c>
      <c r="C70" s="1"/>
      <c r="D70" s="1"/>
      <c r="E70" s="50" t="s">
        <v>534</v>
      </c>
      <c r="F70" s="1"/>
      <c r="G70" s="1"/>
      <c r="H70" s="40"/>
      <c r="I70" s="1"/>
      <c r="J70" s="40"/>
      <c r="K70" s="1"/>
      <c r="L70" s="1"/>
      <c r="M70" s="13"/>
      <c r="N70" s="2"/>
      <c r="O70" s="2"/>
      <c r="P70" s="2"/>
      <c r="Q70" s="2"/>
    </row>
    <row r="71">
      <c r="A71" s="10"/>
      <c r="B71" s="49" t="s">
        <v>53</v>
      </c>
      <c r="C71" s="1"/>
      <c r="D71" s="1"/>
      <c r="E71" s="50" t="s">
        <v>535</v>
      </c>
      <c r="F71" s="1"/>
      <c r="G71" s="1"/>
      <c r="H71" s="40"/>
      <c r="I71" s="1"/>
      <c r="J71" s="40"/>
      <c r="K71" s="1"/>
      <c r="L71" s="1"/>
      <c r="M71" s="13"/>
      <c r="N71" s="2"/>
      <c r="O71" s="2"/>
      <c r="P71" s="2"/>
      <c r="Q71" s="2"/>
    </row>
    <row r="72" thickBot="1">
      <c r="A72" s="10"/>
      <c r="B72" s="51" t="s">
        <v>54</v>
      </c>
      <c r="C72" s="52"/>
      <c r="D72" s="52"/>
      <c r="E72" s="53" t="s">
        <v>536</v>
      </c>
      <c r="F72" s="52"/>
      <c r="G72" s="52"/>
      <c r="H72" s="54"/>
      <c r="I72" s="52"/>
      <c r="J72" s="54"/>
      <c r="K72" s="52"/>
      <c r="L72" s="52"/>
      <c r="M72" s="13"/>
      <c r="N72" s="2"/>
      <c r="O72" s="2"/>
      <c r="P72" s="2"/>
      <c r="Q72" s="2"/>
    </row>
    <row r="73" thickTop="1">
      <c r="A73" s="10"/>
      <c r="B73" s="41">
        <v>10</v>
      </c>
      <c r="C73" s="42" t="s">
        <v>537</v>
      </c>
      <c r="D73" s="42"/>
      <c r="E73" s="42" t="s">
        <v>538</v>
      </c>
      <c r="F73" s="42" t="s">
        <v>10</v>
      </c>
      <c r="G73" s="43" t="s">
        <v>122</v>
      </c>
      <c r="H73" s="55">
        <v>0.049000000000000002</v>
      </c>
      <c r="I73" s="56">
        <v>0</v>
      </c>
      <c r="J73" s="57">
        <f>ROUND(H73*I73,2)</f>
        <v>0</v>
      </c>
      <c r="K73" s="58">
        <v>0.20999999999999999</v>
      </c>
      <c r="L73" s="59">
        <f>ROUND(J73*1.21,2)</f>
        <v>0</v>
      </c>
      <c r="M73" s="13"/>
      <c r="N73" s="2"/>
      <c r="O73" s="2"/>
      <c r="P73" s="2"/>
      <c r="Q73" s="33">
        <f>IF(ISNUMBER(K73),IF(H73&gt;0,IF(I73&gt;0,J73,0),0),0)</f>
        <v>0</v>
      </c>
      <c r="R73" s="9">
        <f>IF(ISNUMBER(K73)=FALSE,J73,0)</f>
        <v>0</v>
      </c>
    </row>
    <row r="74">
      <c r="A74" s="10"/>
      <c r="B74" s="49" t="s">
        <v>51</v>
      </c>
      <c r="C74" s="1"/>
      <c r="D74" s="1"/>
      <c r="E74" s="50" t="s">
        <v>539</v>
      </c>
      <c r="F74" s="1"/>
      <c r="G74" s="1"/>
      <c r="H74" s="40"/>
      <c r="I74" s="1"/>
      <c r="J74" s="40"/>
      <c r="K74" s="1"/>
      <c r="L74" s="1"/>
      <c r="M74" s="13"/>
      <c r="N74" s="2"/>
      <c r="O74" s="2"/>
      <c r="P74" s="2"/>
      <c r="Q74" s="2"/>
    </row>
    <row r="75">
      <c r="A75" s="10"/>
      <c r="B75" s="49" t="s">
        <v>53</v>
      </c>
      <c r="C75" s="1"/>
      <c r="D75" s="1"/>
      <c r="E75" s="50" t="s">
        <v>540</v>
      </c>
      <c r="F75" s="1"/>
      <c r="G75" s="1"/>
      <c r="H75" s="40"/>
      <c r="I75" s="1"/>
      <c r="J75" s="40"/>
      <c r="K75" s="1"/>
      <c r="L75" s="1"/>
      <c r="M75" s="13"/>
      <c r="N75" s="2"/>
      <c r="O75" s="2"/>
      <c r="P75" s="2"/>
      <c r="Q75" s="2"/>
    </row>
    <row r="76" thickBot="1">
      <c r="A76" s="10"/>
      <c r="B76" s="51" t="s">
        <v>54</v>
      </c>
      <c r="C76" s="52"/>
      <c r="D76" s="52"/>
      <c r="E76" s="53" t="s">
        <v>536</v>
      </c>
      <c r="F76" s="52"/>
      <c r="G76" s="52"/>
      <c r="H76" s="54"/>
      <c r="I76" s="52"/>
      <c r="J76" s="54"/>
      <c r="K76" s="52"/>
      <c r="L76" s="52"/>
      <c r="M76" s="13"/>
      <c r="N76" s="2"/>
      <c r="O76" s="2"/>
      <c r="P76" s="2"/>
      <c r="Q76" s="2"/>
    </row>
    <row r="77" thickTop="1" thickBot="1" ht="25" customHeight="1">
      <c r="A77" s="10"/>
      <c r="B77" s="1"/>
      <c r="C77" s="60">
        <v>2</v>
      </c>
      <c r="D77" s="1"/>
      <c r="E77" s="61" t="s">
        <v>87</v>
      </c>
      <c r="F77" s="1"/>
      <c r="G77" s="62" t="s">
        <v>74</v>
      </c>
      <c r="H77" s="63">
        <f>J69+J73</f>
        <v>0</v>
      </c>
      <c r="I77" s="62" t="s">
        <v>75</v>
      </c>
      <c r="J77" s="64">
        <f>(L77-H77)</f>
        <v>0</v>
      </c>
      <c r="K77" s="62" t="s">
        <v>76</v>
      </c>
      <c r="L77" s="65">
        <f>ROUND((J69+J73)*1.21,2)</f>
        <v>0</v>
      </c>
      <c r="M77" s="13"/>
      <c r="N77" s="2"/>
      <c r="O77" s="2"/>
      <c r="P77" s="2"/>
      <c r="Q77" s="33">
        <f>0+Q69+Q73</f>
        <v>0</v>
      </c>
      <c r="R77" s="9">
        <f>0+R69+R73</f>
        <v>0</v>
      </c>
      <c r="S77" s="66">
        <f>Q77*(1+J77)+R77</f>
        <v>0</v>
      </c>
    </row>
    <row r="78" thickTop="1" thickBot="1" ht="25" customHeight="1">
      <c r="A78" s="10"/>
      <c r="B78" s="67"/>
      <c r="C78" s="67"/>
      <c r="D78" s="67"/>
      <c r="E78" s="67"/>
      <c r="F78" s="67"/>
      <c r="G78" s="68" t="s">
        <v>77</v>
      </c>
      <c r="H78" s="69">
        <f>0+J69+J73</f>
        <v>0</v>
      </c>
      <c r="I78" s="68" t="s">
        <v>78</v>
      </c>
      <c r="J78" s="70">
        <f>0+J77</f>
        <v>0</v>
      </c>
      <c r="K78" s="68" t="s">
        <v>79</v>
      </c>
      <c r="L78" s="71">
        <f>0+L77</f>
        <v>0</v>
      </c>
      <c r="M78" s="13"/>
      <c r="N78" s="2"/>
      <c r="O78" s="2"/>
      <c r="P78" s="2"/>
      <c r="Q78" s="2"/>
    </row>
    <row r="79" ht="40" customHeight="1">
      <c r="A79" s="10"/>
      <c r="B79" s="76" t="s">
        <v>264</v>
      </c>
      <c r="C79" s="1"/>
      <c r="D79" s="1"/>
      <c r="E79" s="1"/>
      <c r="F79" s="1"/>
      <c r="G79" s="1"/>
      <c r="H79" s="40"/>
      <c r="I79" s="1"/>
      <c r="J79" s="40"/>
      <c r="K79" s="1"/>
      <c r="L79" s="1"/>
      <c r="M79" s="13"/>
      <c r="N79" s="2"/>
      <c r="O79" s="2"/>
      <c r="P79" s="2"/>
      <c r="Q79" s="2"/>
    </row>
    <row r="80">
      <c r="A80" s="10"/>
      <c r="B80" s="41">
        <v>11</v>
      </c>
      <c r="C80" s="42" t="s">
        <v>541</v>
      </c>
      <c r="D80" s="42"/>
      <c r="E80" s="42" t="s">
        <v>542</v>
      </c>
      <c r="F80" s="42" t="s">
        <v>10</v>
      </c>
      <c r="G80" s="43" t="s">
        <v>122</v>
      </c>
      <c r="H80" s="44">
        <v>6.3300000000000001</v>
      </c>
      <c r="I80" s="45">
        <v>0</v>
      </c>
      <c r="J80" s="46">
        <f>ROUND(H80*I80,2)</f>
        <v>0</v>
      </c>
      <c r="K80" s="47">
        <v>0.20999999999999999</v>
      </c>
      <c r="L80" s="48">
        <f>ROUND(J80*1.21,2)</f>
        <v>0</v>
      </c>
      <c r="M80" s="13"/>
      <c r="N80" s="2"/>
      <c r="O80" s="2"/>
      <c r="P80" s="2"/>
      <c r="Q80" s="33">
        <f>IF(ISNUMBER(K80),IF(H80&gt;0,IF(I80&gt;0,J80,0),0),0)</f>
        <v>0</v>
      </c>
      <c r="R80" s="9">
        <f>IF(ISNUMBER(K80)=FALSE,J80,0)</f>
        <v>0</v>
      </c>
    </row>
    <row r="81">
      <c r="A81" s="10"/>
      <c r="B81" s="49" t="s">
        <v>51</v>
      </c>
      <c r="C81" s="1"/>
      <c r="D81" s="1"/>
      <c r="E81" s="50" t="s">
        <v>10</v>
      </c>
      <c r="F81" s="1"/>
      <c r="G81" s="1"/>
      <c r="H81" s="40"/>
      <c r="I81" s="1"/>
      <c r="J81" s="40"/>
      <c r="K81" s="1"/>
      <c r="L81" s="1"/>
      <c r="M81" s="13"/>
      <c r="N81" s="2"/>
      <c r="O81" s="2"/>
      <c r="P81" s="2"/>
      <c r="Q81" s="2"/>
    </row>
    <row r="82">
      <c r="A82" s="10"/>
      <c r="B82" s="49" t="s">
        <v>53</v>
      </c>
      <c r="C82" s="1"/>
      <c r="D82" s="1"/>
      <c r="E82" s="50" t="s">
        <v>543</v>
      </c>
      <c r="F82" s="1"/>
      <c r="G82" s="1"/>
      <c r="H82" s="40"/>
      <c r="I82" s="1"/>
      <c r="J82" s="40"/>
      <c r="K82" s="1"/>
      <c r="L82" s="1"/>
      <c r="M82" s="13"/>
      <c r="N82" s="2"/>
      <c r="O82" s="2"/>
      <c r="P82" s="2"/>
      <c r="Q82" s="2"/>
    </row>
    <row r="83" thickBot="1">
      <c r="A83" s="10"/>
      <c r="B83" s="51" t="s">
        <v>54</v>
      </c>
      <c r="C83" s="52"/>
      <c r="D83" s="52"/>
      <c r="E83" s="53" t="s">
        <v>544</v>
      </c>
      <c r="F83" s="52"/>
      <c r="G83" s="52"/>
      <c r="H83" s="54"/>
      <c r="I83" s="52"/>
      <c r="J83" s="54"/>
      <c r="K83" s="52"/>
      <c r="L83" s="52"/>
      <c r="M83" s="13"/>
      <c r="N83" s="2"/>
      <c r="O83" s="2"/>
      <c r="P83" s="2"/>
      <c r="Q83" s="2"/>
    </row>
    <row r="84" thickTop="1" thickBot="1" ht="25" customHeight="1">
      <c r="A84" s="10"/>
      <c r="B84" s="1"/>
      <c r="C84" s="60">
        <v>4</v>
      </c>
      <c r="D84" s="1"/>
      <c r="E84" s="61" t="s">
        <v>89</v>
      </c>
      <c r="F84" s="1"/>
      <c r="G84" s="62" t="s">
        <v>74</v>
      </c>
      <c r="H84" s="63">
        <f>0+J80</f>
        <v>0</v>
      </c>
      <c r="I84" s="62" t="s">
        <v>75</v>
      </c>
      <c r="J84" s="64">
        <f>(L84-H84)</f>
        <v>0</v>
      </c>
      <c r="K84" s="62" t="s">
        <v>76</v>
      </c>
      <c r="L84" s="65">
        <f>ROUND((0+J80)*1.21,2)</f>
        <v>0</v>
      </c>
      <c r="M84" s="13"/>
      <c r="N84" s="2"/>
      <c r="O84" s="2"/>
      <c r="P84" s="2"/>
      <c r="Q84" s="33">
        <f>0+Q80</f>
        <v>0</v>
      </c>
      <c r="R84" s="9">
        <f>0+R80</f>
        <v>0</v>
      </c>
      <c r="S84" s="66">
        <f>Q84*(1+J84)+R84</f>
        <v>0</v>
      </c>
    </row>
    <row r="85" thickTop="1" thickBot="1" ht="25" customHeight="1">
      <c r="A85" s="10"/>
      <c r="B85" s="67"/>
      <c r="C85" s="67"/>
      <c r="D85" s="67"/>
      <c r="E85" s="67"/>
      <c r="F85" s="67"/>
      <c r="G85" s="68" t="s">
        <v>77</v>
      </c>
      <c r="H85" s="69">
        <f>0+J80</f>
        <v>0</v>
      </c>
      <c r="I85" s="68" t="s">
        <v>78</v>
      </c>
      <c r="J85" s="70">
        <f>0+J84</f>
        <v>0</v>
      </c>
      <c r="K85" s="68" t="s">
        <v>79</v>
      </c>
      <c r="L85" s="71">
        <f>0+L84</f>
        <v>0</v>
      </c>
      <c r="M85" s="13"/>
      <c r="N85" s="2"/>
      <c r="O85" s="2"/>
      <c r="P85" s="2"/>
      <c r="Q85" s="2"/>
    </row>
    <row r="86" ht="40" customHeight="1">
      <c r="A86" s="10"/>
      <c r="B86" s="76" t="s">
        <v>363</v>
      </c>
      <c r="C86" s="1"/>
      <c r="D86" s="1"/>
      <c r="E86" s="1"/>
      <c r="F86" s="1"/>
      <c r="G86" s="1"/>
      <c r="H86" s="40"/>
      <c r="I86" s="1"/>
      <c r="J86" s="40"/>
      <c r="K86" s="1"/>
      <c r="L86" s="1"/>
      <c r="M86" s="13"/>
      <c r="N86" s="2"/>
      <c r="O86" s="2"/>
      <c r="P86" s="2"/>
      <c r="Q86" s="2"/>
    </row>
    <row r="87">
      <c r="A87" s="10"/>
      <c r="B87" s="41">
        <v>12</v>
      </c>
      <c r="C87" s="42" t="s">
        <v>545</v>
      </c>
      <c r="D87" s="42"/>
      <c r="E87" s="42" t="s">
        <v>546</v>
      </c>
      <c r="F87" s="42" t="s">
        <v>10</v>
      </c>
      <c r="G87" s="43" t="s">
        <v>151</v>
      </c>
      <c r="H87" s="44">
        <v>70</v>
      </c>
      <c r="I87" s="45">
        <v>0</v>
      </c>
      <c r="J87" s="46">
        <f>ROUND(H87*I87,2)</f>
        <v>0</v>
      </c>
      <c r="K87" s="47">
        <v>0.20999999999999999</v>
      </c>
      <c r="L87" s="48">
        <f>ROUND(J87*1.21,2)</f>
        <v>0</v>
      </c>
      <c r="M87" s="13"/>
      <c r="N87" s="2"/>
      <c r="O87" s="2"/>
      <c r="P87" s="2"/>
      <c r="Q87" s="33">
        <f>IF(ISNUMBER(K87),IF(H87&gt;0,IF(I87&gt;0,J87,0),0),0)</f>
        <v>0</v>
      </c>
      <c r="R87" s="9">
        <f>IF(ISNUMBER(K87)=FALSE,J87,0)</f>
        <v>0</v>
      </c>
    </row>
    <row r="88">
      <c r="A88" s="10"/>
      <c r="B88" s="49" t="s">
        <v>51</v>
      </c>
      <c r="C88" s="1"/>
      <c r="D88" s="1"/>
      <c r="E88" s="50" t="s">
        <v>547</v>
      </c>
      <c r="F88" s="1"/>
      <c r="G88" s="1"/>
      <c r="H88" s="40"/>
      <c r="I88" s="1"/>
      <c r="J88" s="40"/>
      <c r="K88" s="1"/>
      <c r="L88" s="1"/>
      <c r="M88" s="13"/>
      <c r="N88" s="2"/>
      <c r="O88" s="2"/>
      <c r="P88" s="2"/>
      <c r="Q88" s="2"/>
    </row>
    <row r="89">
      <c r="A89" s="10"/>
      <c r="B89" s="49" t="s">
        <v>53</v>
      </c>
      <c r="C89" s="1"/>
      <c r="D89" s="1"/>
      <c r="E89" s="50" t="s">
        <v>548</v>
      </c>
      <c r="F89" s="1"/>
      <c r="G89" s="1"/>
      <c r="H89" s="40"/>
      <c r="I89" s="1"/>
      <c r="J89" s="40"/>
      <c r="K89" s="1"/>
      <c r="L89" s="1"/>
      <c r="M89" s="13"/>
      <c r="N89" s="2"/>
      <c r="O89" s="2"/>
      <c r="P89" s="2"/>
      <c r="Q89" s="2"/>
    </row>
    <row r="90" thickBot="1">
      <c r="A90" s="10"/>
      <c r="B90" s="51" t="s">
        <v>54</v>
      </c>
      <c r="C90" s="52"/>
      <c r="D90" s="52"/>
      <c r="E90" s="53" t="s">
        <v>549</v>
      </c>
      <c r="F90" s="52"/>
      <c r="G90" s="52"/>
      <c r="H90" s="54"/>
      <c r="I90" s="52"/>
      <c r="J90" s="54"/>
      <c r="K90" s="52"/>
      <c r="L90" s="52"/>
      <c r="M90" s="13"/>
      <c r="N90" s="2"/>
      <c r="O90" s="2"/>
      <c r="P90" s="2"/>
      <c r="Q90" s="2"/>
    </row>
    <row r="91" thickTop="1">
      <c r="A91" s="10"/>
      <c r="B91" s="41">
        <v>13</v>
      </c>
      <c r="C91" s="42" t="s">
        <v>550</v>
      </c>
      <c r="D91" s="42"/>
      <c r="E91" s="42" t="s">
        <v>551</v>
      </c>
      <c r="F91" s="42" t="s">
        <v>10</v>
      </c>
      <c r="G91" s="43" t="s">
        <v>151</v>
      </c>
      <c r="H91" s="55">
        <v>10</v>
      </c>
      <c r="I91" s="56">
        <v>0</v>
      </c>
      <c r="J91" s="57">
        <f>ROUND(H91*I91,2)</f>
        <v>0</v>
      </c>
      <c r="K91" s="58">
        <v>0.20999999999999999</v>
      </c>
      <c r="L91" s="59">
        <f>ROUND(J91*1.21,2)</f>
        <v>0</v>
      </c>
      <c r="M91" s="13"/>
      <c r="N91" s="2"/>
      <c r="O91" s="2"/>
      <c r="P91" s="2"/>
      <c r="Q91" s="33">
        <f>IF(ISNUMBER(K91),IF(H91&gt;0,IF(I91&gt;0,J91,0),0),0)</f>
        <v>0</v>
      </c>
      <c r="R91" s="9">
        <f>IF(ISNUMBER(K91)=FALSE,J91,0)</f>
        <v>0</v>
      </c>
    </row>
    <row r="92">
      <c r="A92" s="10"/>
      <c r="B92" s="49" t="s">
        <v>51</v>
      </c>
      <c r="C92" s="1"/>
      <c r="D92" s="1"/>
      <c r="E92" s="50" t="s">
        <v>552</v>
      </c>
      <c r="F92" s="1"/>
      <c r="G92" s="1"/>
      <c r="H92" s="40"/>
      <c r="I92" s="1"/>
      <c r="J92" s="40"/>
      <c r="K92" s="1"/>
      <c r="L92" s="1"/>
      <c r="M92" s="13"/>
      <c r="N92" s="2"/>
      <c r="O92" s="2"/>
      <c r="P92" s="2"/>
      <c r="Q92" s="2"/>
    </row>
    <row r="93">
      <c r="A93" s="10"/>
      <c r="B93" s="49" t="s">
        <v>53</v>
      </c>
      <c r="C93" s="1"/>
      <c r="D93" s="1"/>
      <c r="E93" s="50" t="s">
        <v>10</v>
      </c>
      <c r="F93" s="1"/>
      <c r="G93" s="1"/>
      <c r="H93" s="40"/>
      <c r="I93" s="1"/>
      <c r="J93" s="40"/>
      <c r="K93" s="1"/>
      <c r="L93" s="1"/>
      <c r="M93" s="13"/>
      <c r="N93" s="2"/>
      <c r="O93" s="2"/>
      <c r="P93" s="2"/>
      <c r="Q93" s="2"/>
    </row>
    <row r="94" thickBot="1">
      <c r="A94" s="10"/>
      <c r="B94" s="51" t="s">
        <v>54</v>
      </c>
      <c r="C94" s="52"/>
      <c r="D94" s="52"/>
      <c r="E94" s="53" t="s">
        <v>553</v>
      </c>
      <c r="F94" s="52"/>
      <c r="G94" s="52"/>
      <c r="H94" s="54"/>
      <c r="I94" s="52"/>
      <c r="J94" s="54"/>
      <c r="K94" s="52"/>
      <c r="L94" s="52"/>
      <c r="M94" s="13"/>
      <c r="N94" s="2"/>
      <c r="O94" s="2"/>
      <c r="P94" s="2"/>
      <c r="Q94" s="2"/>
    </row>
    <row r="95" thickTop="1">
      <c r="A95" s="10"/>
      <c r="B95" s="41">
        <v>14</v>
      </c>
      <c r="C95" s="42" t="s">
        <v>554</v>
      </c>
      <c r="D95" s="42"/>
      <c r="E95" s="42" t="s">
        <v>555</v>
      </c>
      <c r="F95" s="42" t="s">
        <v>10</v>
      </c>
      <c r="G95" s="43" t="s">
        <v>151</v>
      </c>
      <c r="H95" s="55">
        <v>50</v>
      </c>
      <c r="I95" s="56">
        <v>0</v>
      </c>
      <c r="J95" s="57">
        <f>ROUND(H95*I95,2)</f>
        <v>0</v>
      </c>
      <c r="K95" s="58">
        <v>0.20999999999999999</v>
      </c>
      <c r="L95" s="59">
        <f>ROUND(J95*1.21,2)</f>
        <v>0</v>
      </c>
      <c r="M95" s="13"/>
      <c r="N95" s="2"/>
      <c r="O95" s="2"/>
      <c r="P95" s="2"/>
      <c r="Q95" s="33">
        <f>IF(ISNUMBER(K95),IF(H95&gt;0,IF(I95&gt;0,J95,0),0),0)</f>
        <v>0</v>
      </c>
      <c r="R95" s="9">
        <f>IF(ISNUMBER(K95)=FALSE,J95,0)</f>
        <v>0</v>
      </c>
    </row>
    <row r="96">
      <c r="A96" s="10"/>
      <c r="B96" s="49" t="s">
        <v>51</v>
      </c>
      <c r="C96" s="1"/>
      <c r="D96" s="1"/>
      <c r="E96" s="50" t="s">
        <v>556</v>
      </c>
      <c r="F96" s="1"/>
      <c r="G96" s="1"/>
      <c r="H96" s="40"/>
      <c r="I96" s="1"/>
      <c r="J96" s="40"/>
      <c r="K96" s="1"/>
      <c r="L96" s="1"/>
      <c r="M96" s="13"/>
      <c r="N96" s="2"/>
      <c r="O96" s="2"/>
      <c r="P96" s="2"/>
      <c r="Q96" s="2"/>
    </row>
    <row r="97">
      <c r="A97" s="10"/>
      <c r="B97" s="49" t="s">
        <v>53</v>
      </c>
      <c r="C97" s="1"/>
      <c r="D97" s="1"/>
      <c r="E97" s="50" t="s">
        <v>10</v>
      </c>
      <c r="F97" s="1"/>
      <c r="G97" s="1"/>
      <c r="H97" s="40"/>
      <c r="I97" s="1"/>
      <c r="J97" s="40"/>
      <c r="K97" s="1"/>
      <c r="L97" s="1"/>
      <c r="M97" s="13"/>
      <c r="N97" s="2"/>
      <c r="O97" s="2"/>
      <c r="P97" s="2"/>
      <c r="Q97" s="2"/>
    </row>
    <row r="98" thickBot="1">
      <c r="A98" s="10"/>
      <c r="B98" s="51" t="s">
        <v>54</v>
      </c>
      <c r="C98" s="52"/>
      <c r="D98" s="52"/>
      <c r="E98" s="53" t="s">
        <v>557</v>
      </c>
      <c r="F98" s="52"/>
      <c r="G98" s="52"/>
      <c r="H98" s="54"/>
      <c r="I98" s="52"/>
      <c r="J98" s="54"/>
      <c r="K98" s="52"/>
      <c r="L98" s="52"/>
      <c r="M98" s="13"/>
      <c r="N98" s="2"/>
      <c r="O98" s="2"/>
      <c r="P98" s="2"/>
      <c r="Q98" s="2"/>
    </row>
    <row r="99" thickTop="1">
      <c r="A99" s="10"/>
      <c r="B99" s="41">
        <v>15</v>
      </c>
      <c r="C99" s="42" t="s">
        <v>558</v>
      </c>
      <c r="D99" s="42"/>
      <c r="E99" s="42" t="s">
        <v>559</v>
      </c>
      <c r="F99" s="42" t="s">
        <v>10</v>
      </c>
      <c r="G99" s="43" t="s">
        <v>151</v>
      </c>
      <c r="H99" s="55">
        <v>20</v>
      </c>
      <c r="I99" s="56">
        <v>0</v>
      </c>
      <c r="J99" s="57">
        <f>ROUND(H99*I99,2)</f>
        <v>0</v>
      </c>
      <c r="K99" s="58">
        <v>0.20999999999999999</v>
      </c>
      <c r="L99" s="59">
        <f>ROUND(J99*1.21,2)</f>
        <v>0</v>
      </c>
      <c r="M99" s="13"/>
      <c r="N99" s="2"/>
      <c r="O99" s="2"/>
      <c r="P99" s="2"/>
      <c r="Q99" s="33">
        <f>IF(ISNUMBER(K99),IF(H99&gt;0,IF(I99&gt;0,J99,0),0),0)</f>
        <v>0</v>
      </c>
      <c r="R99" s="9">
        <f>IF(ISNUMBER(K99)=FALSE,J99,0)</f>
        <v>0</v>
      </c>
    </row>
    <row r="100">
      <c r="A100" s="10"/>
      <c r="B100" s="49" t="s">
        <v>51</v>
      </c>
      <c r="C100" s="1"/>
      <c r="D100" s="1"/>
      <c r="E100" s="50" t="s">
        <v>560</v>
      </c>
      <c r="F100" s="1"/>
      <c r="G100" s="1"/>
      <c r="H100" s="40"/>
      <c r="I100" s="1"/>
      <c r="J100" s="40"/>
      <c r="K100" s="1"/>
      <c r="L100" s="1"/>
      <c r="M100" s="13"/>
      <c r="N100" s="2"/>
      <c r="O100" s="2"/>
      <c r="P100" s="2"/>
      <c r="Q100" s="2"/>
    </row>
    <row r="101">
      <c r="A101" s="10"/>
      <c r="B101" s="49" t="s">
        <v>53</v>
      </c>
      <c r="C101" s="1"/>
      <c r="D101" s="1"/>
      <c r="E101" s="50" t="s">
        <v>10</v>
      </c>
      <c r="F101" s="1"/>
      <c r="G101" s="1"/>
      <c r="H101" s="40"/>
      <c r="I101" s="1"/>
      <c r="J101" s="40"/>
      <c r="K101" s="1"/>
      <c r="L101" s="1"/>
      <c r="M101" s="13"/>
      <c r="N101" s="2"/>
      <c r="O101" s="2"/>
      <c r="P101" s="2"/>
      <c r="Q101" s="2"/>
    </row>
    <row r="102" thickBot="1">
      <c r="A102" s="10"/>
      <c r="B102" s="51" t="s">
        <v>54</v>
      </c>
      <c r="C102" s="52"/>
      <c r="D102" s="52"/>
      <c r="E102" s="53" t="s">
        <v>561</v>
      </c>
      <c r="F102" s="52"/>
      <c r="G102" s="52"/>
      <c r="H102" s="54"/>
      <c r="I102" s="52"/>
      <c r="J102" s="54"/>
      <c r="K102" s="52"/>
      <c r="L102" s="52"/>
      <c r="M102" s="13"/>
      <c r="N102" s="2"/>
      <c r="O102" s="2"/>
      <c r="P102" s="2"/>
      <c r="Q102" s="2"/>
    </row>
    <row r="103" thickTop="1">
      <c r="A103" s="10"/>
      <c r="B103" s="41">
        <v>16</v>
      </c>
      <c r="C103" s="42" t="s">
        <v>562</v>
      </c>
      <c r="D103" s="42"/>
      <c r="E103" s="42" t="s">
        <v>563</v>
      </c>
      <c r="F103" s="42" t="s">
        <v>10</v>
      </c>
      <c r="G103" s="43" t="s">
        <v>151</v>
      </c>
      <c r="H103" s="55">
        <v>110</v>
      </c>
      <c r="I103" s="56">
        <v>0</v>
      </c>
      <c r="J103" s="57">
        <f>ROUND(H103*I103,2)</f>
        <v>0</v>
      </c>
      <c r="K103" s="58">
        <v>0.20999999999999999</v>
      </c>
      <c r="L103" s="59">
        <f>ROUND(J103*1.21,2)</f>
        <v>0</v>
      </c>
      <c r="M103" s="13"/>
      <c r="N103" s="2"/>
      <c r="O103" s="2"/>
      <c r="P103" s="2"/>
      <c r="Q103" s="33">
        <f>IF(ISNUMBER(K103),IF(H103&gt;0,IF(I103&gt;0,J103,0),0),0)</f>
        <v>0</v>
      </c>
      <c r="R103" s="9">
        <f>IF(ISNUMBER(K103)=FALSE,J103,0)</f>
        <v>0</v>
      </c>
    </row>
    <row r="104">
      <c r="A104" s="10"/>
      <c r="B104" s="49" t="s">
        <v>51</v>
      </c>
      <c r="C104" s="1"/>
      <c r="D104" s="1"/>
      <c r="E104" s="50" t="s">
        <v>564</v>
      </c>
      <c r="F104" s="1"/>
      <c r="G104" s="1"/>
      <c r="H104" s="40"/>
      <c r="I104" s="1"/>
      <c r="J104" s="40"/>
      <c r="K104" s="1"/>
      <c r="L104" s="1"/>
      <c r="M104" s="13"/>
      <c r="N104" s="2"/>
      <c r="O104" s="2"/>
      <c r="P104" s="2"/>
      <c r="Q104" s="2"/>
    </row>
    <row r="105">
      <c r="A105" s="10"/>
      <c r="B105" s="49" t="s">
        <v>53</v>
      </c>
      <c r="C105" s="1"/>
      <c r="D105" s="1"/>
      <c r="E105" s="50" t="s">
        <v>10</v>
      </c>
      <c r="F105" s="1"/>
      <c r="G105" s="1"/>
      <c r="H105" s="40"/>
      <c r="I105" s="1"/>
      <c r="J105" s="40"/>
      <c r="K105" s="1"/>
      <c r="L105" s="1"/>
      <c r="M105" s="13"/>
      <c r="N105" s="2"/>
      <c r="O105" s="2"/>
      <c r="P105" s="2"/>
      <c r="Q105" s="2"/>
    </row>
    <row r="106" thickBot="1">
      <c r="A106" s="10"/>
      <c r="B106" s="51" t="s">
        <v>54</v>
      </c>
      <c r="C106" s="52"/>
      <c r="D106" s="52"/>
      <c r="E106" s="53" t="s">
        <v>561</v>
      </c>
      <c r="F106" s="52"/>
      <c r="G106" s="52"/>
      <c r="H106" s="54"/>
      <c r="I106" s="52"/>
      <c r="J106" s="54"/>
      <c r="K106" s="52"/>
      <c r="L106" s="52"/>
      <c r="M106" s="13"/>
      <c r="N106" s="2"/>
      <c r="O106" s="2"/>
      <c r="P106" s="2"/>
      <c r="Q106" s="2"/>
    </row>
    <row r="107" thickTop="1">
      <c r="A107" s="10"/>
      <c r="B107" s="41">
        <v>17</v>
      </c>
      <c r="C107" s="42" t="s">
        <v>565</v>
      </c>
      <c r="D107" s="42"/>
      <c r="E107" s="42" t="s">
        <v>566</v>
      </c>
      <c r="F107" s="42" t="s">
        <v>10</v>
      </c>
      <c r="G107" s="43" t="s">
        <v>62</v>
      </c>
      <c r="H107" s="55">
        <v>4</v>
      </c>
      <c r="I107" s="56">
        <v>0</v>
      </c>
      <c r="J107" s="57">
        <f>ROUND(H107*I107,2)</f>
        <v>0</v>
      </c>
      <c r="K107" s="58">
        <v>0.20999999999999999</v>
      </c>
      <c r="L107" s="59">
        <f>ROUND(J107*1.21,2)</f>
        <v>0</v>
      </c>
      <c r="M107" s="13"/>
      <c r="N107" s="2"/>
      <c r="O107" s="2"/>
      <c r="P107" s="2"/>
      <c r="Q107" s="33">
        <f>IF(ISNUMBER(K107),IF(H107&gt;0,IF(I107&gt;0,J107,0),0),0)</f>
        <v>0</v>
      </c>
      <c r="R107" s="9">
        <f>IF(ISNUMBER(K107)=FALSE,J107,0)</f>
        <v>0</v>
      </c>
    </row>
    <row r="108">
      <c r="A108" s="10"/>
      <c r="B108" s="49" t="s">
        <v>51</v>
      </c>
      <c r="C108" s="1"/>
      <c r="D108" s="1"/>
      <c r="E108" s="50" t="s">
        <v>10</v>
      </c>
      <c r="F108" s="1"/>
      <c r="G108" s="1"/>
      <c r="H108" s="40"/>
      <c r="I108" s="1"/>
      <c r="J108" s="40"/>
      <c r="K108" s="1"/>
      <c r="L108" s="1"/>
      <c r="M108" s="13"/>
      <c r="N108" s="2"/>
      <c r="O108" s="2"/>
      <c r="P108" s="2"/>
      <c r="Q108" s="2"/>
    </row>
    <row r="109">
      <c r="A109" s="10"/>
      <c r="B109" s="49" t="s">
        <v>53</v>
      </c>
      <c r="C109" s="1"/>
      <c r="D109" s="1"/>
      <c r="E109" s="50" t="s">
        <v>10</v>
      </c>
      <c r="F109" s="1"/>
      <c r="G109" s="1"/>
      <c r="H109" s="40"/>
      <c r="I109" s="1"/>
      <c r="J109" s="40"/>
      <c r="K109" s="1"/>
      <c r="L109" s="1"/>
      <c r="M109" s="13"/>
      <c r="N109" s="2"/>
      <c r="O109" s="2"/>
      <c r="P109" s="2"/>
      <c r="Q109" s="2"/>
    </row>
    <row r="110" thickBot="1">
      <c r="A110" s="10"/>
      <c r="B110" s="51" t="s">
        <v>54</v>
      </c>
      <c r="C110" s="52"/>
      <c r="D110" s="52"/>
      <c r="E110" s="53" t="s">
        <v>567</v>
      </c>
      <c r="F110" s="52"/>
      <c r="G110" s="52"/>
      <c r="H110" s="54"/>
      <c r="I110" s="52"/>
      <c r="J110" s="54"/>
      <c r="K110" s="52"/>
      <c r="L110" s="52"/>
      <c r="M110" s="13"/>
      <c r="N110" s="2"/>
      <c r="O110" s="2"/>
      <c r="P110" s="2"/>
      <c r="Q110" s="2"/>
    </row>
    <row r="111" thickTop="1">
      <c r="A111" s="10"/>
      <c r="B111" s="41">
        <v>18</v>
      </c>
      <c r="C111" s="42" t="s">
        <v>568</v>
      </c>
      <c r="D111" s="42"/>
      <c r="E111" s="42" t="s">
        <v>569</v>
      </c>
      <c r="F111" s="42" t="s">
        <v>10</v>
      </c>
      <c r="G111" s="43" t="s">
        <v>151</v>
      </c>
      <c r="H111" s="55">
        <v>110</v>
      </c>
      <c r="I111" s="56">
        <v>0</v>
      </c>
      <c r="J111" s="57">
        <f>ROUND(H111*I111,2)</f>
        <v>0</v>
      </c>
      <c r="K111" s="58">
        <v>0.20999999999999999</v>
      </c>
      <c r="L111" s="59">
        <f>ROUND(J111*1.21,2)</f>
        <v>0</v>
      </c>
      <c r="M111" s="13"/>
      <c r="N111" s="2"/>
      <c r="O111" s="2"/>
      <c r="P111" s="2"/>
      <c r="Q111" s="33">
        <f>IF(ISNUMBER(K111),IF(H111&gt;0,IF(I111&gt;0,J111,0),0),0)</f>
        <v>0</v>
      </c>
      <c r="R111" s="9">
        <f>IF(ISNUMBER(K111)=FALSE,J111,0)</f>
        <v>0</v>
      </c>
    </row>
    <row r="112">
      <c r="A112" s="10"/>
      <c r="B112" s="49" t="s">
        <v>51</v>
      </c>
      <c r="C112" s="1"/>
      <c r="D112" s="1"/>
      <c r="E112" s="50" t="s">
        <v>10</v>
      </c>
      <c r="F112" s="1"/>
      <c r="G112" s="1"/>
      <c r="H112" s="40"/>
      <c r="I112" s="1"/>
      <c r="J112" s="40"/>
      <c r="K112" s="1"/>
      <c r="L112" s="1"/>
      <c r="M112" s="13"/>
      <c r="N112" s="2"/>
      <c r="O112" s="2"/>
      <c r="P112" s="2"/>
      <c r="Q112" s="2"/>
    </row>
    <row r="113">
      <c r="A113" s="10"/>
      <c r="B113" s="49" t="s">
        <v>53</v>
      </c>
      <c r="C113" s="1"/>
      <c r="D113" s="1"/>
      <c r="E113" s="50" t="s">
        <v>570</v>
      </c>
      <c r="F113" s="1"/>
      <c r="G113" s="1"/>
      <c r="H113" s="40"/>
      <c r="I113" s="1"/>
      <c r="J113" s="40"/>
      <c r="K113" s="1"/>
      <c r="L113" s="1"/>
      <c r="M113" s="13"/>
      <c r="N113" s="2"/>
      <c r="O113" s="2"/>
      <c r="P113" s="2"/>
      <c r="Q113" s="2"/>
    </row>
    <row r="114" thickBot="1">
      <c r="A114" s="10"/>
      <c r="B114" s="51" t="s">
        <v>54</v>
      </c>
      <c r="C114" s="52"/>
      <c r="D114" s="52"/>
      <c r="E114" s="53" t="s">
        <v>571</v>
      </c>
      <c r="F114" s="52"/>
      <c r="G114" s="52"/>
      <c r="H114" s="54"/>
      <c r="I114" s="52"/>
      <c r="J114" s="54"/>
      <c r="K114" s="52"/>
      <c r="L114" s="52"/>
      <c r="M114" s="13"/>
      <c r="N114" s="2"/>
      <c r="O114" s="2"/>
      <c r="P114" s="2"/>
      <c r="Q114" s="2"/>
    </row>
    <row r="115" thickTop="1">
      <c r="A115" s="10"/>
      <c r="B115" s="41">
        <v>19</v>
      </c>
      <c r="C115" s="42" t="s">
        <v>572</v>
      </c>
      <c r="D115" s="42"/>
      <c r="E115" s="42" t="s">
        <v>573</v>
      </c>
      <c r="F115" s="42" t="s">
        <v>10</v>
      </c>
      <c r="G115" s="43" t="s">
        <v>62</v>
      </c>
      <c r="H115" s="55">
        <v>4</v>
      </c>
      <c r="I115" s="56">
        <v>0</v>
      </c>
      <c r="J115" s="57">
        <f>ROUND(H115*I115,2)</f>
        <v>0</v>
      </c>
      <c r="K115" s="58">
        <v>0.20999999999999999</v>
      </c>
      <c r="L115" s="59">
        <f>ROUND(J115*1.21,2)</f>
        <v>0</v>
      </c>
      <c r="M115" s="13"/>
      <c r="N115" s="2"/>
      <c r="O115" s="2"/>
      <c r="P115" s="2"/>
      <c r="Q115" s="33">
        <f>IF(ISNUMBER(K115),IF(H115&gt;0,IF(I115&gt;0,J115,0),0),0)</f>
        <v>0</v>
      </c>
      <c r="R115" s="9">
        <f>IF(ISNUMBER(K115)=FALSE,J115,0)</f>
        <v>0</v>
      </c>
    </row>
    <row r="116">
      <c r="A116" s="10"/>
      <c r="B116" s="49" t="s">
        <v>51</v>
      </c>
      <c r="C116" s="1"/>
      <c r="D116" s="1"/>
      <c r="E116" s="50" t="s">
        <v>10</v>
      </c>
      <c r="F116" s="1"/>
      <c r="G116" s="1"/>
      <c r="H116" s="40"/>
      <c r="I116" s="1"/>
      <c r="J116" s="40"/>
      <c r="K116" s="1"/>
      <c r="L116" s="1"/>
      <c r="M116" s="13"/>
      <c r="N116" s="2"/>
      <c r="O116" s="2"/>
      <c r="P116" s="2"/>
      <c r="Q116" s="2"/>
    </row>
    <row r="117">
      <c r="A117" s="10"/>
      <c r="B117" s="49" t="s">
        <v>53</v>
      </c>
      <c r="C117" s="1"/>
      <c r="D117" s="1"/>
      <c r="E117" s="50" t="s">
        <v>10</v>
      </c>
      <c r="F117" s="1"/>
      <c r="G117" s="1"/>
      <c r="H117" s="40"/>
      <c r="I117" s="1"/>
      <c r="J117" s="40"/>
      <c r="K117" s="1"/>
      <c r="L117" s="1"/>
      <c r="M117" s="13"/>
      <c r="N117" s="2"/>
      <c r="O117" s="2"/>
      <c r="P117" s="2"/>
      <c r="Q117" s="2"/>
    </row>
    <row r="118" thickBot="1">
      <c r="A118" s="10"/>
      <c r="B118" s="51" t="s">
        <v>54</v>
      </c>
      <c r="C118" s="52"/>
      <c r="D118" s="52"/>
      <c r="E118" s="53" t="s">
        <v>574</v>
      </c>
      <c r="F118" s="52"/>
      <c r="G118" s="52"/>
      <c r="H118" s="54"/>
      <c r="I118" s="52"/>
      <c r="J118" s="54"/>
      <c r="K118" s="52"/>
      <c r="L118" s="52"/>
      <c r="M118" s="13"/>
      <c r="N118" s="2"/>
      <c r="O118" s="2"/>
      <c r="P118" s="2"/>
      <c r="Q118" s="2"/>
    </row>
    <row r="119" thickTop="1">
      <c r="A119" s="10"/>
      <c r="B119" s="41">
        <v>20</v>
      </c>
      <c r="C119" s="42" t="s">
        <v>575</v>
      </c>
      <c r="D119" s="42"/>
      <c r="E119" s="42" t="s">
        <v>576</v>
      </c>
      <c r="F119" s="42" t="s">
        <v>10</v>
      </c>
      <c r="G119" s="43" t="s">
        <v>62</v>
      </c>
      <c r="H119" s="55">
        <v>2</v>
      </c>
      <c r="I119" s="56">
        <v>0</v>
      </c>
      <c r="J119" s="57">
        <f>ROUND(H119*I119,2)</f>
        <v>0</v>
      </c>
      <c r="K119" s="58">
        <v>0.20999999999999999</v>
      </c>
      <c r="L119" s="59">
        <f>ROUND(J119*1.21,2)</f>
        <v>0</v>
      </c>
      <c r="M119" s="13"/>
      <c r="N119" s="2"/>
      <c r="O119" s="2"/>
      <c r="P119" s="2"/>
      <c r="Q119" s="33">
        <f>IF(ISNUMBER(K119),IF(H119&gt;0,IF(I119&gt;0,J119,0),0),0)</f>
        <v>0</v>
      </c>
      <c r="R119" s="9">
        <f>IF(ISNUMBER(K119)=FALSE,J119,0)</f>
        <v>0</v>
      </c>
    </row>
    <row r="120">
      <c r="A120" s="10"/>
      <c r="B120" s="49" t="s">
        <v>51</v>
      </c>
      <c r="C120" s="1"/>
      <c r="D120" s="1"/>
      <c r="E120" s="50" t="s">
        <v>577</v>
      </c>
      <c r="F120" s="1"/>
      <c r="G120" s="1"/>
      <c r="H120" s="40"/>
      <c r="I120" s="1"/>
      <c r="J120" s="40"/>
      <c r="K120" s="1"/>
      <c r="L120" s="1"/>
      <c r="M120" s="13"/>
      <c r="N120" s="2"/>
      <c r="O120" s="2"/>
      <c r="P120" s="2"/>
      <c r="Q120" s="2"/>
    </row>
    <row r="121">
      <c r="A121" s="10"/>
      <c r="B121" s="49" t="s">
        <v>53</v>
      </c>
      <c r="C121" s="1"/>
      <c r="D121" s="1"/>
      <c r="E121" s="50" t="s">
        <v>10</v>
      </c>
      <c r="F121" s="1"/>
      <c r="G121" s="1"/>
      <c r="H121" s="40"/>
      <c r="I121" s="1"/>
      <c r="J121" s="40"/>
      <c r="K121" s="1"/>
      <c r="L121" s="1"/>
      <c r="M121" s="13"/>
      <c r="N121" s="2"/>
      <c r="O121" s="2"/>
      <c r="P121" s="2"/>
      <c r="Q121" s="2"/>
    </row>
    <row r="122" thickBot="1">
      <c r="A122" s="10"/>
      <c r="B122" s="51" t="s">
        <v>54</v>
      </c>
      <c r="C122" s="52"/>
      <c r="D122" s="52"/>
      <c r="E122" s="53" t="s">
        <v>578</v>
      </c>
      <c r="F122" s="52"/>
      <c r="G122" s="52"/>
      <c r="H122" s="54"/>
      <c r="I122" s="52"/>
      <c r="J122" s="54"/>
      <c r="K122" s="52"/>
      <c r="L122" s="52"/>
      <c r="M122" s="13"/>
      <c r="N122" s="2"/>
      <c r="O122" s="2"/>
      <c r="P122" s="2"/>
      <c r="Q122" s="2"/>
    </row>
    <row r="123" thickTop="1">
      <c r="A123" s="10"/>
      <c r="B123" s="41">
        <v>21</v>
      </c>
      <c r="C123" s="42" t="s">
        <v>579</v>
      </c>
      <c r="D123" s="42"/>
      <c r="E123" s="42" t="s">
        <v>580</v>
      </c>
      <c r="F123" s="42" t="s">
        <v>10</v>
      </c>
      <c r="G123" s="43" t="s">
        <v>62</v>
      </c>
      <c r="H123" s="55">
        <v>2</v>
      </c>
      <c r="I123" s="56">
        <v>0</v>
      </c>
      <c r="J123" s="57">
        <f>ROUND(H123*I123,2)</f>
        <v>0</v>
      </c>
      <c r="K123" s="58">
        <v>0.20999999999999999</v>
      </c>
      <c r="L123" s="59">
        <f>ROUND(J123*1.21,2)</f>
        <v>0</v>
      </c>
      <c r="M123" s="13"/>
      <c r="N123" s="2"/>
      <c r="O123" s="2"/>
      <c r="P123" s="2"/>
      <c r="Q123" s="33">
        <f>IF(ISNUMBER(K123),IF(H123&gt;0,IF(I123&gt;0,J123,0),0),0)</f>
        <v>0</v>
      </c>
      <c r="R123" s="9">
        <f>IF(ISNUMBER(K123)=FALSE,J123,0)</f>
        <v>0</v>
      </c>
    </row>
    <row r="124">
      <c r="A124" s="10"/>
      <c r="B124" s="49" t="s">
        <v>51</v>
      </c>
      <c r="C124" s="1"/>
      <c r="D124" s="1"/>
      <c r="E124" s="50" t="s">
        <v>10</v>
      </c>
      <c r="F124" s="1"/>
      <c r="G124" s="1"/>
      <c r="H124" s="40"/>
      <c r="I124" s="1"/>
      <c r="J124" s="40"/>
      <c r="K124" s="1"/>
      <c r="L124" s="1"/>
      <c r="M124" s="13"/>
      <c r="N124" s="2"/>
      <c r="O124" s="2"/>
      <c r="P124" s="2"/>
      <c r="Q124" s="2"/>
    </row>
    <row r="125">
      <c r="A125" s="10"/>
      <c r="B125" s="49" t="s">
        <v>53</v>
      </c>
      <c r="C125" s="1"/>
      <c r="D125" s="1"/>
      <c r="E125" s="50" t="s">
        <v>10</v>
      </c>
      <c r="F125" s="1"/>
      <c r="G125" s="1"/>
      <c r="H125" s="40"/>
      <c r="I125" s="1"/>
      <c r="J125" s="40"/>
      <c r="K125" s="1"/>
      <c r="L125" s="1"/>
      <c r="M125" s="13"/>
      <c r="N125" s="2"/>
      <c r="O125" s="2"/>
      <c r="P125" s="2"/>
      <c r="Q125" s="2"/>
    </row>
    <row r="126" thickBot="1">
      <c r="A126" s="10"/>
      <c r="B126" s="51" t="s">
        <v>54</v>
      </c>
      <c r="C126" s="52"/>
      <c r="D126" s="52"/>
      <c r="E126" s="53" t="s">
        <v>581</v>
      </c>
      <c r="F126" s="52"/>
      <c r="G126" s="52"/>
      <c r="H126" s="54"/>
      <c r="I126" s="52"/>
      <c r="J126" s="54"/>
      <c r="K126" s="52"/>
      <c r="L126" s="52"/>
      <c r="M126" s="13"/>
      <c r="N126" s="2"/>
      <c r="O126" s="2"/>
      <c r="P126" s="2"/>
      <c r="Q126" s="2"/>
    </row>
    <row r="127" thickTop="1">
      <c r="A127" s="10"/>
      <c r="B127" s="41">
        <v>22</v>
      </c>
      <c r="C127" s="42" t="s">
        <v>582</v>
      </c>
      <c r="D127" s="42"/>
      <c r="E127" s="42" t="s">
        <v>583</v>
      </c>
      <c r="F127" s="42" t="s">
        <v>10</v>
      </c>
      <c r="G127" s="43" t="s">
        <v>62</v>
      </c>
      <c r="H127" s="55">
        <v>2</v>
      </c>
      <c r="I127" s="56">
        <v>0</v>
      </c>
      <c r="J127" s="57">
        <f>ROUND(H127*I127,2)</f>
        <v>0</v>
      </c>
      <c r="K127" s="58">
        <v>0.20999999999999999</v>
      </c>
      <c r="L127" s="59">
        <f>ROUND(J127*1.21,2)</f>
        <v>0</v>
      </c>
      <c r="M127" s="13"/>
      <c r="N127" s="2"/>
      <c r="O127" s="2"/>
      <c r="P127" s="2"/>
      <c r="Q127" s="33">
        <f>IF(ISNUMBER(K127),IF(H127&gt;0,IF(I127&gt;0,J127,0),0),0)</f>
        <v>0</v>
      </c>
      <c r="R127" s="9">
        <f>IF(ISNUMBER(K127)=FALSE,J127,0)</f>
        <v>0</v>
      </c>
    </row>
    <row r="128">
      <c r="A128" s="10"/>
      <c r="B128" s="49" t="s">
        <v>51</v>
      </c>
      <c r="C128" s="1"/>
      <c r="D128" s="1"/>
      <c r="E128" s="50" t="s">
        <v>10</v>
      </c>
      <c r="F128" s="1"/>
      <c r="G128" s="1"/>
      <c r="H128" s="40"/>
      <c r="I128" s="1"/>
      <c r="J128" s="40"/>
      <c r="K128" s="1"/>
      <c r="L128" s="1"/>
      <c r="M128" s="13"/>
      <c r="N128" s="2"/>
      <c r="O128" s="2"/>
      <c r="P128" s="2"/>
      <c r="Q128" s="2"/>
    </row>
    <row r="129">
      <c r="A129" s="10"/>
      <c r="B129" s="49" t="s">
        <v>53</v>
      </c>
      <c r="C129" s="1"/>
      <c r="D129" s="1"/>
      <c r="E129" s="50" t="s">
        <v>10</v>
      </c>
      <c r="F129" s="1"/>
      <c r="G129" s="1"/>
      <c r="H129" s="40"/>
      <c r="I129" s="1"/>
      <c r="J129" s="40"/>
      <c r="K129" s="1"/>
      <c r="L129" s="1"/>
      <c r="M129" s="13"/>
      <c r="N129" s="2"/>
      <c r="O129" s="2"/>
      <c r="P129" s="2"/>
      <c r="Q129" s="2"/>
    </row>
    <row r="130" thickBot="1">
      <c r="A130" s="10"/>
      <c r="B130" s="51" t="s">
        <v>54</v>
      </c>
      <c r="C130" s="52"/>
      <c r="D130" s="52"/>
      <c r="E130" s="53" t="s">
        <v>584</v>
      </c>
      <c r="F130" s="52"/>
      <c r="G130" s="52"/>
      <c r="H130" s="54"/>
      <c r="I130" s="52"/>
      <c r="J130" s="54"/>
      <c r="K130" s="52"/>
      <c r="L130" s="52"/>
      <c r="M130" s="13"/>
      <c r="N130" s="2"/>
      <c r="O130" s="2"/>
      <c r="P130" s="2"/>
      <c r="Q130" s="2"/>
    </row>
    <row r="131" thickTop="1">
      <c r="A131" s="10"/>
      <c r="B131" s="41">
        <v>23</v>
      </c>
      <c r="C131" s="42" t="s">
        <v>585</v>
      </c>
      <c r="D131" s="42"/>
      <c r="E131" s="42" t="s">
        <v>586</v>
      </c>
      <c r="F131" s="42" t="s">
        <v>10</v>
      </c>
      <c r="G131" s="43" t="s">
        <v>62</v>
      </c>
      <c r="H131" s="55">
        <v>2</v>
      </c>
      <c r="I131" s="56">
        <v>0</v>
      </c>
      <c r="J131" s="57">
        <f>ROUND(H131*I131,2)</f>
        <v>0</v>
      </c>
      <c r="K131" s="58">
        <v>0.20999999999999999</v>
      </c>
      <c r="L131" s="59">
        <f>ROUND(J131*1.21,2)</f>
        <v>0</v>
      </c>
      <c r="M131" s="13"/>
      <c r="N131" s="2"/>
      <c r="O131" s="2"/>
      <c r="P131" s="2"/>
      <c r="Q131" s="33">
        <f>IF(ISNUMBER(K131),IF(H131&gt;0,IF(I131&gt;0,J131,0),0),0)</f>
        <v>0</v>
      </c>
      <c r="R131" s="9">
        <f>IF(ISNUMBER(K131)=FALSE,J131,0)</f>
        <v>0</v>
      </c>
    </row>
    <row r="132">
      <c r="A132" s="10"/>
      <c r="B132" s="49" t="s">
        <v>51</v>
      </c>
      <c r="C132" s="1"/>
      <c r="D132" s="1"/>
      <c r="E132" s="50" t="s">
        <v>10</v>
      </c>
      <c r="F132" s="1"/>
      <c r="G132" s="1"/>
      <c r="H132" s="40"/>
      <c r="I132" s="1"/>
      <c r="J132" s="40"/>
      <c r="K132" s="1"/>
      <c r="L132" s="1"/>
      <c r="M132" s="13"/>
      <c r="N132" s="2"/>
      <c r="O132" s="2"/>
      <c r="P132" s="2"/>
      <c r="Q132" s="2"/>
    </row>
    <row r="133">
      <c r="A133" s="10"/>
      <c r="B133" s="49" t="s">
        <v>53</v>
      </c>
      <c r="C133" s="1"/>
      <c r="D133" s="1"/>
      <c r="E133" s="50" t="s">
        <v>587</v>
      </c>
      <c r="F133" s="1"/>
      <c r="G133" s="1"/>
      <c r="H133" s="40"/>
      <c r="I133" s="1"/>
      <c r="J133" s="40"/>
      <c r="K133" s="1"/>
      <c r="L133" s="1"/>
      <c r="M133" s="13"/>
      <c r="N133" s="2"/>
      <c r="O133" s="2"/>
      <c r="P133" s="2"/>
      <c r="Q133" s="2"/>
    </row>
    <row r="134" thickBot="1">
      <c r="A134" s="10"/>
      <c r="B134" s="51" t="s">
        <v>54</v>
      </c>
      <c r="C134" s="52"/>
      <c r="D134" s="52"/>
      <c r="E134" s="53" t="s">
        <v>588</v>
      </c>
      <c r="F134" s="52"/>
      <c r="G134" s="52"/>
      <c r="H134" s="54"/>
      <c r="I134" s="52"/>
      <c r="J134" s="54"/>
      <c r="K134" s="52"/>
      <c r="L134" s="52"/>
      <c r="M134" s="13"/>
      <c r="N134" s="2"/>
      <c r="O134" s="2"/>
      <c r="P134" s="2"/>
      <c r="Q134" s="2"/>
    </row>
    <row r="135" thickTop="1">
      <c r="A135" s="10"/>
      <c r="B135" s="41">
        <v>24</v>
      </c>
      <c r="C135" s="42" t="s">
        <v>589</v>
      </c>
      <c r="D135" s="42"/>
      <c r="E135" s="42" t="s">
        <v>590</v>
      </c>
      <c r="F135" s="42" t="s">
        <v>10</v>
      </c>
      <c r="G135" s="43" t="s">
        <v>62</v>
      </c>
      <c r="H135" s="55">
        <v>2</v>
      </c>
      <c r="I135" s="56">
        <v>0</v>
      </c>
      <c r="J135" s="57">
        <f>ROUND(H135*I135,2)</f>
        <v>0</v>
      </c>
      <c r="K135" s="58">
        <v>0.20999999999999999</v>
      </c>
      <c r="L135" s="59">
        <f>ROUND(J135*1.21,2)</f>
        <v>0</v>
      </c>
      <c r="M135" s="13"/>
      <c r="N135" s="2"/>
      <c r="O135" s="2"/>
      <c r="P135" s="2"/>
      <c r="Q135" s="33">
        <f>IF(ISNUMBER(K135),IF(H135&gt;0,IF(I135&gt;0,J135,0),0),0)</f>
        <v>0</v>
      </c>
      <c r="R135" s="9">
        <f>IF(ISNUMBER(K135)=FALSE,J135,0)</f>
        <v>0</v>
      </c>
    </row>
    <row r="136">
      <c r="A136" s="10"/>
      <c r="B136" s="49" t="s">
        <v>51</v>
      </c>
      <c r="C136" s="1"/>
      <c r="D136" s="1"/>
      <c r="E136" s="50" t="s">
        <v>10</v>
      </c>
      <c r="F136" s="1"/>
      <c r="G136" s="1"/>
      <c r="H136" s="40"/>
      <c r="I136" s="1"/>
      <c r="J136" s="40"/>
      <c r="K136" s="1"/>
      <c r="L136" s="1"/>
      <c r="M136" s="13"/>
      <c r="N136" s="2"/>
      <c r="O136" s="2"/>
      <c r="P136" s="2"/>
      <c r="Q136" s="2"/>
    </row>
    <row r="137">
      <c r="A137" s="10"/>
      <c r="B137" s="49" t="s">
        <v>53</v>
      </c>
      <c r="C137" s="1"/>
      <c r="D137" s="1"/>
      <c r="E137" s="50" t="s">
        <v>10</v>
      </c>
      <c r="F137" s="1"/>
      <c r="G137" s="1"/>
      <c r="H137" s="40"/>
      <c r="I137" s="1"/>
      <c r="J137" s="40"/>
      <c r="K137" s="1"/>
      <c r="L137" s="1"/>
      <c r="M137" s="13"/>
      <c r="N137" s="2"/>
      <c r="O137" s="2"/>
      <c r="P137" s="2"/>
      <c r="Q137" s="2"/>
    </row>
    <row r="138" thickBot="1">
      <c r="A138" s="10"/>
      <c r="B138" s="51" t="s">
        <v>54</v>
      </c>
      <c r="C138" s="52"/>
      <c r="D138" s="52"/>
      <c r="E138" s="53" t="s">
        <v>588</v>
      </c>
      <c r="F138" s="52"/>
      <c r="G138" s="52"/>
      <c r="H138" s="54"/>
      <c r="I138" s="52"/>
      <c r="J138" s="54"/>
      <c r="K138" s="52"/>
      <c r="L138" s="52"/>
      <c r="M138" s="13"/>
      <c r="N138" s="2"/>
      <c r="O138" s="2"/>
      <c r="P138" s="2"/>
      <c r="Q138" s="2"/>
    </row>
    <row r="139" thickTop="1">
      <c r="A139" s="10"/>
      <c r="B139" s="41">
        <v>25</v>
      </c>
      <c r="C139" s="42" t="s">
        <v>591</v>
      </c>
      <c r="D139" s="42"/>
      <c r="E139" s="42" t="s">
        <v>592</v>
      </c>
      <c r="F139" s="42" t="s">
        <v>10</v>
      </c>
      <c r="G139" s="43" t="s">
        <v>62</v>
      </c>
      <c r="H139" s="55">
        <v>1</v>
      </c>
      <c r="I139" s="56">
        <v>0</v>
      </c>
      <c r="J139" s="57">
        <f>ROUND(H139*I139,2)</f>
        <v>0</v>
      </c>
      <c r="K139" s="58">
        <v>0.20999999999999999</v>
      </c>
      <c r="L139" s="59">
        <f>ROUND(J139*1.21,2)</f>
        <v>0</v>
      </c>
      <c r="M139" s="13"/>
      <c r="N139" s="2"/>
      <c r="O139" s="2"/>
      <c r="P139" s="2"/>
      <c r="Q139" s="33">
        <f>IF(ISNUMBER(K139),IF(H139&gt;0,IF(I139&gt;0,J139,0),0),0)</f>
        <v>0</v>
      </c>
      <c r="R139" s="9">
        <f>IF(ISNUMBER(K139)=FALSE,J139,0)</f>
        <v>0</v>
      </c>
    </row>
    <row r="140">
      <c r="A140" s="10"/>
      <c r="B140" s="49" t="s">
        <v>51</v>
      </c>
      <c r="C140" s="1"/>
      <c r="D140" s="1"/>
      <c r="E140" s="50" t="s">
        <v>10</v>
      </c>
      <c r="F140" s="1"/>
      <c r="G140" s="1"/>
      <c r="H140" s="40"/>
      <c r="I140" s="1"/>
      <c r="J140" s="40"/>
      <c r="K140" s="1"/>
      <c r="L140" s="1"/>
      <c r="M140" s="13"/>
      <c r="N140" s="2"/>
      <c r="O140" s="2"/>
      <c r="P140" s="2"/>
      <c r="Q140" s="2"/>
    </row>
    <row r="141">
      <c r="A141" s="10"/>
      <c r="B141" s="49" t="s">
        <v>53</v>
      </c>
      <c r="C141" s="1"/>
      <c r="D141" s="1"/>
      <c r="E141" s="50" t="s">
        <v>10</v>
      </c>
      <c r="F141" s="1"/>
      <c r="G141" s="1"/>
      <c r="H141" s="40"/>
      <c r="I141" s="1"/>
      <c r="J141" s="40"/>
      <c r="K141" s="1"/>
      <c r="L141" s="1"/>
      <c r="M141" s="13"/>
      <c r="N141" s="2"/>
      <c r="O141" s="2"/>
      <c r="P141" s="2"/>
      <c r="Q141" s="2"/>
    </row>
    <row r="142" thickBot="1">
      <c r="A142" s="10"/>
      <c r="B142" s="51" t="s">
        <v>54</v>
      </c>
      <c r="C142" s="52"/>
      <c r="D142" s="52"/>
      <c r="E142" s="53" t="s">
        <v>593</v>
      </c>
      <c r="F142" s="52"/>
      <c r="G142" s="52"/>
      <c r="H142" s="54"/>
      <c r="I142" s="52"/>
      <c r="J142" s="54"/>
      <c r="K142" s="52"/>
      <c r="L142" s="52"/>
      <c r="M142" s="13"/>
      <c r="N142" s="2"/>
      <c r="O142" s="2"/>
      <c r="P142" s="2"/>
      <c r="Q142" s="2"/>
    </row>
    <row r="143" thickTop="1">
      <c r="A143" s="10"/>
      <c r="B143" s="41">
        <v>26</v>
      </c>
      <c r="C143" s="42" t="s">
        <v>594</v>
      </c>
      <c r="D143" s="42"/>
      <c r="E143" s="42" t="s">
        <v>595</v>
      </c>
      <c r="F143" s="42" t="s">
        <v>10</v>
      </c>
      <c r="G143" s="43" t="s">
        <v>62</v>
      </c>
      <c r="H143" s="55">
        <v>2</v>
      </c>
      <c r="I143" s="56">
        <v>0</v>
      </c>
      <c r="J143" s="57">
        <f>ROUND(H143*I143,2)</f>
        <v>0</v>
      </c>
      <c r="K143" s="58">
        <v>0.20999999999999999</v>
      </c>
      <c r="L143" s="59">
        <f>ROUND(J143*1.21,2)</f>
        <v>0</v>
      </c>
      <c r="M143" s="13"/>
      <c r="N143" s="2"/>
      <c r="O143" s="2"/>
      <c r="P143" s="2"/>
      <c r="Q143" s="33">
        <f>IF(ISNUMBER(K143),IF(H143&gt;0,IF(I143&gt;0,J143,0),0),0)</f>
        <v>0</v>
      </c>
      <c r="R143" s="9">
        <f>IF(ISNUMBER(K143)=FALSE,J143,0)</f>
        <v>0</v>
      </c>
    </row>
    <row r="144">
      <c r="A144" s="10"/>
      <c r="B144" s="49" t="s">
        <v>51</v>
      </c>
      <c r="C144" s="1"/>
      <c r="D144" s="1"/>
      <c r="E144" s="50" t="s">
        <v>10</v>
      </c>
      <c r="F144" s="1"/>
      <c r="G144" s="1"/>
      <c r="H144" s="40"/>
      <c r="I144" s="1"/>
      <c r="J144" s="40"/>
      <c r="K144" s="1"/>
      <c r="L144" s="1"/>
      <c r="M144" s="13"/>
      <c r="N144" s="2"/>
      <c r="O144" s="2"/>
      <c r="P144" s="2"/>
      <c r="Q144" s="2"/>
    </row>
    <row r="145">
      <c r="A145" s="10"/>
      <c r="B145" s="49" t="s">
        <v>53</v>
      </c>
      <c r="C145" s="1"/>
      <c r="D145" s="1"/>
      <c r="E145" s="50" t="s">
        <v>596</v>
      </c>
      <c r="F145" s="1"/>
      <c r="G145" s="1"/>
      <c r="H145" s="40"/>
      <c r="I145" s="1"/>
      <c r="J145" s="40"/>
      <c r="K145" s="1"/>
      <c r="L145" s="1"/>
      <c r="M145" s="13"/>
      <c r="N145" s="2"/>
      <c r="O145" s="2"/>
      <c r="P145" s="2"/>
      <c r="Q145" s="2"/>
    </row>
    <row r="146" thickBot="1">
      <c r="A146" s="10"/>
      <c r="B146" s="51" t="s">
        <v>54</v>
      </c>
      <c r="C146" s="52"/>
      <c r="D146" s="52"/>
      <c r="E146" s="53" t="s">
        <v>597</v>
      </c>
      <c r="F146" s="52"/>
      <c r="G146" s="52"/>
      <c r="H146" s="54"/>
      <c r="I146" s="52"/>
      <c r="J146" s="54"/>
      <c r="K146" s="52"/>
      <c r="L146" s="52"/>
      <c r="M146" s="13"/>
      <c r="N146" s="2"/>
      <c r="O146" s="2"/>
      <c r="P146" s="2"/>
      <c r="Q146" s="2"/>
    </row>
    <row r="147" thickTop="1" thickBot="1" ht="25" customHeight="1">
      <c r="A147" s="10"/>
      <c r="B147" s="1"/>
      <c r="C147" s="60">
        <v>7</v>
      </c>
      <c r="D147" s="1"/>
      <c r="E147" s="61" t="s">
        <v>92</v>
      </c>
      <c r="F147" s="1"/>
      <c r="G147" s="62" t="s">
        <v>74</v>
      </c>
      <c r="H147" s="63">
        <f>J87+J91+J95+J99+J103+J107+J111+J115+J119+J123+J127+J131+J135+J139+J143</f>
        <v>0</v>
      </c>
      <c r="I147" s="62" t="s">
        <v>75</v>
      </c>
      <c r="J147" s="64">
        <f>(L147-H147)</f>
        <v>0</v>
      </c>
      <c r="K147" s="62" t="s">
        <v>76</v>
      </c>
      <c r="L147" s="65">
        <f>ROUND((J87+J91+J95+J99+J103+J107+J111+J115+J119+J123+J127+J131+J135+J139+J143)*1.21,2)</f>
        <v>0</v>
      </c>
      <c r="M147" s="13"/>
      <c r="N147" s="2"/>
      <c r="O147" s="2"/>
      <c r="P147" s="2"/>
      <c r="Q147" s="33">
        <f>0+Q87+Q91+Q95+Q99+Q103+Q107+Q111+Q115+Q119+Q123+Q127+Q131+Q135+Q139+Q143</f>
        <v>0</v>
      </c>
      <c r="R147" s="9">
        <f>0+R87+R91+R95+R99+R103+R107+R111+R115+R119+R123+R127+R131+R135+R139+R143</f>
        <v>0</v>
      </c>
      <c r="S147" s="66">
        <f>Q147*(1+J147)+R147</f>
        <v>0</v>
      </c>
    </row>
    <row r="148" thickTop="1" thickBot="1" ht="25" customHeight="1">
      <c r="A148" s="10"/>
      <c r="B148" s="67"/>
      <c r="C148" s="67"/>
      <c r="D148" s="67"/>
      <c r="E148" s="67"/>
      <c r="F148" s="67"/>
      <c r="G148" s="68" t="s">
        <v>77</v>
      </c>
      <c r="H148" s="69">
        <f>0+J87+J91+J95+J99+J103+J107+J111+J115+J119+J123+J127+J131+J135+J139+J143</f>
        <v>0</v>
      </c>
      <c r="I148" s="68" t="s">
        <v>78</v>
      </c>
      <c r="J148" s="70">
        <f>0+J147</f>
        <v>0</v>
      </c>
      <c r="K148" s="68" t="s">
        <v>79</v>
      </c>
      <c r="L148" s="71">
        <f>0+L147</f>
        <v>0</v>
      </c>
      <c r="M148" s="13"/>
      <c r="N148" s="2"/>
      <c r="O148" s="2"/>
      <c r="P148" s="2"/>
      <c r="Q148" s="2"/>
    </row>
    <row r="149" ht="40" customHeight="1">
      <c r="A149" s="10"/>
      <c r="B149" s="76" t="s">
        <v>410</v>
      </c>
      <c r="C149" s="1"/>
      <c r="D149" s="1"/>
      <c r="E149" s="1"/>
      <c r="F149" s="1"/>
      <c r="G149" s="1"/>
      <c r="H149" s="40"/>
      <c r="I149" s="1"/>
      <c r="J149" s="40"/>
      <c r="K149" s="1"/>
      <c r="L149" s="1"/>
      <c r="M149" s="13"/>
      <c r="N149" s="2"/>
      <c r="O149" s="2"/>
      <c r="P149" s="2"/>
      <c r="Q149" s="2"/>
    </row>
    <row r="150">
      <c r="A150" s="10"/>
      <c r="B150" s="41">
        <v>27</v>
      </c>
      <c r="C150" s="42" t="s">
        <v>598</v>
      </c>
      <c r="D150" s="42"/>
      <c r="E150" s="42" t="s">
        <v>599</v>
      </c>
      <c r="F150" s="42" t="s">
        <v>10</v>
      </c>
      <c r="G150" s="43" t="s">
        <v>122</v>
      </c>
      <c r="H150" s="44">
        <v>0.71999999999999997</v>
      </c>
      <c r="I150" s="45">
        <v>0</v>
      </c>
      <c r="J150" s="46">
        <f>ROUND(H150*I150,2)</f>
        <v>0</v>
      </c>
      <c r="K150" s="47">
        <v>0.20999999999999999</v>
      </c>
      <c r="L150" s="48">
        <f>ROUND(J150*1.21,2)</f>
        <v>0</v>
      </c>
      <c r="M150" s="13"/>
      <c r="N150" s="2"/>
      <c r="O150" s="2"/>
      <c r="P150" s="2"/>
      <c r="Q150" s="33">
        <f>IF(ISNUMBER(K150),IF(H150&gt;0,IF(I150&gt;0,J150,0),0),0)</f>
        <v>0</v>
      </c>
      <c r="R150" s="9">
        <f>IF(ISNUMBER(K150)=FALSE,J150,0)</f>
        <v>0</v>
      </c>
    </row>
    <row r="151">
      <c r="A151" s="10"/>
      <c r="B151" s="49" t="s">
        <v>51</v>
      </c>
      <c r="C151" s="1"/>
      <c r="D151" s="1"/>
      <c r="E151" s="50" t="s">
        <v>600</v>
      </c>
      <c r="F151" s="1"/>
      <c r="G151" s="1"/>
      <c r="H151" s="40"/>
      <c r="I151" s="1"/>
      <c r="J151" s="40"/>
      <c r="K151" s="1"/>
      <c r="L151" s="1"/>
      <c r="M151" s="13"/>
      <c r="N151" s="2"/>
      <c r="O151" s="2"/>
      <c r="P151" s="2"/>
      <c r="Q151" s="2"/>
    </row>
    <row r="152">
      <c r="A152" s="10"/>
      <c r="B152" s="49" t="s">
        <v>53</v>
      </c>
      <c r="C152" s="1"/>
      <c r="D152" s="1"/>
      <c r="E152" s="50" t="s">
        <v>601</v>
      </c>
      <c r="F152" s="1"/>
      <c r="G152" s="1"/>
      <c r="H152" s="40"/>
      <c r="I152" s="1"/>
      <c r="J152" s="40"/>
      <c r="K152" s="1"/>
      <c r="L152" s="1"/>
      <c r="M152" s="13"/>
      <c r="N152" s="2"/>
      <c r="O152" s="2"/>
      <c r="P152" s="2"/>
      <c r="Q152" s="2"/>
    </row>
    <row r="153" thickBot="1">
      <c r="A153" s="10"/>
      <c r="B153" s="51" t="s">
        <v>54</v>
      </c>
      <c r="C153" s="52"/>
      <c r="D153" s="52"/>
      <c r="E153" s="53" t="s">
        <v>602</v>
      </c>
      <c r="F153" s="52"/>
      <c r="G153" s="52"/>
      <c r="H153" s="54"/>
      <c r="I153" s="52"/>
      <c r="J153" s="54"/>
      <c r="K153" s="52"/>
      <c r="L153" s="52"/>
      <c r="M153" s="13"/>
      <c r="N153" s="2"/>
      <c r="O153" s="2"/>
      <c r="P153" s="2"/>
      <c r="Q153" s="2"/>
    </row>
    <row r="154" thickTop="1" thickBot="1" ht="25" customHeight="1">
      <c r="A154" s="10"/>
      <c r="B154" s="1"/>
      <c r="C154" s="60">
        <v>9</v>
      </c>
      <c r="D154" s="1"/>
      <c r="E154" s="61" t="s">
        <v>94</v>
      </c>
      <c r="F154" s="1"/>
      <c r="G154" s="62" t="s">
        <v>74</v>
      </c>
      <c r="H154" s="63">
        <f>0+J150</f>
        <v>0</v>
      </c>
      <c r="I154" s="62" t="s">
        <v>75</v>
      </c>
      <c r="J154" s="64">
        <f>(L154-H154)</f>
        <v>0</v>
      </c>
      <c r="K154" s="62" t="s">
        <v>76</v>
      </c>
      <c r="L154" s="65">
        <f>ROUND((0+J150)*1.21,2)</f>
        <v>0</v>
      </c>
      <c r="M154" s="13"/>
      <c r="N154" s="2"/>
      <c r="O154" s="2"/>
      <c r="P154" s="2"/>
      <c r="Q154" s="33">
        <f>0+Q150</f>
        <v>0</v>
      </c>
      <c r="R154" s="9">
        <f>0+R150</f>
        <v>0</v>
      </c>
      <c r="S154" s="66">
        <f>Q154*(1+J154)+R154</f>
        <v>0</v>
      </c>
    </row>
    <row r="155" thickTop="1" thickBot="1" ht="25" customHeight="1">
      <c r="A155" s="10"/>
      <c r="B155" s="67"/>
      <c r="C155" s="67"/>
      <c r="D155" s="67"/>
      <c r="E155" s="67"/>
      <c r="F155" s="67"/>
      <c r="G155" s="68" t="s">
        <v>77</v>
      </c>
      <c r="H155" s="69">
        <f>0+J150</f>
        <v>0</v>
      </c>
      <c r="I155" s="68" t="s">
        <v>78</v>
      </c>
      <c r="J155" s="70">
        <f>0+J154</f>
        <v>0</v>
      </c>
      <c r="K155" s="68" t="s">
        <v>79</v>
      </c>
      <c r="L155" s="71">
        <f>0+L154</f>
        <v>0</v>
      </c>
      <c r="M155" s="13"/>
      <c r="N155" s="2"/>
      <c r="O155" s="2"/>
      <c r="P155" s="2"/>
      <c r="Q155" s="2"/>
    </row>
    <row r="156">
      <c r="A156" s="14"/>
      <c r="B156" s="4"/>
      <c r="C156" s="4"/>
      <c r="D156" s="4"/>
      <c r="E156" s="4"/>
      <c r="F156" s="4"/>
      <c r="G156" s="4"/>
      <c r="H156" s="72"/>
      <c r="I156" s="4"/>
      <c r="J156" s="72"/>
      <c r="K156" s="4"/>
      <c r="L156" s="4"/>
      <c r="M156" s="15"/>
      <c r="N156" s="2"/>
      <c r="O156" s="2"/>
      <c r="P156" s="2"/>
      <c r="Q156" s="2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2"/>
      <c r="O157" s="2"/>
      <c r="P157" s="2"/>
      <c r="Q157" s="2"/>
    </row>
  </sheetData>
  <mergeCells count="106">
    <mergeCell ref="B36:D36"/>
    <mergeCell ref="B37:D37"/>
    <mergeCell ref="B38:D38"/>
    <mergeCell ref="B40:D40"/>
    <mergeCell ref="B41:D41"/>
    <mergeCell ref="B42:D42"/>
    <mergeCell ref="B44:D44"/>
    <mergeCell ref="B45:D45"/>
    <mergeCell ref="B46:D46"/>
    <mergeCell ref="B49:L49"/>
    <mergeCell ref="B51:D51"/>
    <mergeCell ref="B52:D52"/>
    <mergeCell ref="B53:D53"/>
    <mergeCell ref="B55:D55"/>
    <mergeCell ref="B56:D56"/>
    <mergeCell ref="B57:D57"/>
    <mergeCell ref="B59:D59"/>
    <mergeCell ref="B60:D60"/>
    <mergeCell ref="B61:D61"/>
    <mergeCell ref="B63:D63"/>
    <mergeCell ref="B64:D64"/>
    <mergeCell ref="B65:D65"/>
    <mergeCell ref="B68:L68"/>
    <mergeCell ref="B70:D70"/>
    <mergeCell ref="B71:D71"/>
    <mergeCell ref="B72:D72"/>
    <mergeCell ref="B74:D74"/>
    <mergeCell ref="B75:D75"/>
    <mergeCell ref="B76:D76"/>
    <mergeCell ref="B79:L79"/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0:D20"/>
    <mergeCell ref="B21:D21"/>
    <mergeCell ref="B22:D22"/>
    <mergeCell ref="B27:C28"/>
    <mergeCell ref="B30:L30"/>
    <mergeCell ref="B32:D32"/>
    <mergeCell ref="B33:D33"/>
    <mergeCell ref="B34:D34"/>
    <mergeCell ref="B23:D23"/>
    <mergeCell ref="B24:D24"/>
    <mergeCell ref="B25:D25"/>
    <mergeCell ref="B81:D81"/>
    <mergeCell ref="B82:D82"/>
    <mergeCell ref="B83:D83"/>
    <mergeCell ref="B86:L86"/>
    <mergeCell ref="B88:D88"/>
    <mergeCell ref="B89:D89"/>
    <mergeCell ref="B90:D90"/>
    <mergeCell ref="B92:D92"/>
    <mergeCell ref="B93:D93"/>
    <mergeCell ref="B94:D94"/>
    <mergeCell ref="B96:D96"/>
    <mergeCell ref="B97:D97"/>
    <mergeCell ref="B98:D98"/>
    <mergeCell ref="B100:D100"/>
    <mergeCell ref="B101:D101"/>
    <mergeCell ref="B102:D102"/>
    <mergeCell ref="B104:D104"/>
    <mergeCell ref="B105:D105"/>
    <mergeCell ref="B106:D106"/>
    <mergeCell ref="B108:D108"/>
    <mergeCell ref="B109:D109"/>
    <mergeCell ref="B110:D110"/>
    <mergeCell ref="B112:D112"/>
    <mergeCell ref="B113:D113"/>
    <mergeCell ref="B114:D114"/>
    <mergeCell ref="B116:D116"/>
    <mergeCell ref="B117:D117"/>
    <mergeCell ref="B118:D118"/>
    <mergeCell ref="B120:D120"/>
    <mergeCell ref="B121:D121"/>
    <mergeCell ref="B122:D122"/>
    <mergeCell ref="B124:D124"/>
    <mergeCell ref="B125:D125"/>
    <mergeCell ref="B126:D126"/>
    <mergeCell ref="B128:D128"/>
    <mergeCell ref="B129:D129"/>
    <mergeCell ref="B130:D130"/>
    <mergeCell ref="B132:D132"/>
    <mergeCell ref="B133:D133"/>
    <mergeCell ref="B134:D134"/>
    <mergeCell ref="B136:D136"/>
    <mergeCell ref="B137:D137"/>
    <mergeCell ref="B138:D138"/>
    <mergeCell ref="B140:D140"/>
    <mergeCell ref="B141:D141"/>
    <mergeCell ref="B142:D142"/>
    <mergeCell ref="B144:D144"/>
    <mergeCell ref="B145:D145"/>
    <mergeCell ref="B146:D146"/>
    <mergeCell ref="B151:D151"/>
    <mergeCell ref="B152:D152"/>
    <mergeCell ref="B153:D153"/>
    <mergeCell ref="B149:L149"/>
  </mergeCells>
  <pageMargins left="0.39375" right="0.39375" top="0.5902778" bottom="0.39375" header="0.1965278" footer="0.1576389"/>
  <pageSetup paperSize="9" orientation="portrait" fitToHeight="0"/>
  <headerFooter>
    <oddFooter>&amp;LOTSKP 2025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 codeName="____SO____cm">
    <pageSetUpPr fitToPage="1"/>
  </sheetPr>
  <sheetViews>
    <sheetView workbookViewId="0">
      <selection activeCell="A1" sqref="A1:A2"/>
    </sheetView>
  </sheetViews>
  <sheetFormatPr defaultRowHeight="12.75"/>
  <cols>
    <col min="1" max="1" width="4.710938"/>
    <col min="2" max="2" width="5.710938"/>
    <col min="3" max="3" width="11.71094"/>
    <col min="4" max="4" width="5.710938"/>
    <col min="5" max="5" width="80.71094"/>
    <col min="6" max="6" width="9.140625" hidden="1"/>
    <col min="7" max="7" width="20.71094"/>
    <col min="8" max="12" width="22.71094"/>
    <col min="13" max="13" width="4.710938"/>
    <col min="17" max="19" width="9.140625" hidden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</row>
    <row r="3" ht="24" customHeight="1">
      <c r="A3" s="3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2"/>
      <c r="P3" s="2"/>
      <c r="Q3" s="2"/>
    </row>
    <row r="4" ht="6" customHeight="1">
      <c r="A4" s="4"/>
      <c r="B4" s="28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"/>
      <c r="O4" s="2"/>
      <c r="P4" s="2"/>
      <c r="Q4" s="2"/>
    </row>
    <row r="5" ht="6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P5" s="2"/>
      <c r="Q5" s="2"/>
      <c r="S5" s="9">
        <f>0</f>
        <v>0</v>
      </c>
    </row>
    <row r="6" ht="34" customHeight="1">
      <c r="A6" s="10"/>
      <c r="B6" s="29" t="s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3"/>
      <c r="N6" s="2"/>
      <c r="O6" s="2"/>
      <c r="P6" s="2"/>
      <c r="Q6" s="2"/>
      <c r="S6" s="9">
        <f>0</f>
        <v>0</v>
      </c>
    </row>
    <row r="7">
      <c r="A7" s="1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5"/>
      <c r="N7" s="2"/>
      <c r="O7" s="2"/>
      <c r="P7" s="2"/>
      <c r="Q7" s="2"/>
      <c r="S7" s="9">
        <f>0+(H40+H51+H74)</f>
        <v>0</v>
      </c>
    </row>
    <row r="8" ht="14" customHeight="1">
      <c r="A8" s="4"/>
      <c r="B8" s="30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</row>
    <row r="9" ht="8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8"/>
      <c r="N9" s="2"/>
      <c r="O9" s="2"/>
      <c r="P9" s="2"/>
      <c r="Q9" s="2"/>
    </row>
    <row r="10">
      <c r="A10" s="16" t="s">
        <v>31</v>
      </c>
      <c r="B10" s="1"/>
      <c r="C10" s="17"/>
      <c r="D10" s="1"/>
      <c r="E10" s="1"/>
      <c r="F10" s="1"/>
      <c r="G10" s="18"/>
      <c r="H10" s="1"/>
      <c r="I10" s="31" t="s">
        <v>32</v>
      </c>
      <c r="J10" s="32">
        <f>0+H41+H52+H75</f>
        <v>0</v>
      </c>
      <c r="K10" s="1"/>
      <c r="L10" s="1"/>
      <c r="M10" s="13"/>
      <c r="N10" s="2"/>
      <c r="O10" s="2"/>
      <c r="P10" s="2"/>
      <c r="Q10" s="2"/>
    </row>
    <row r="11" ht="16" customHeight="1">
      <c r="A11" s="19" t="s">
        <v>603</v>
      </c>
      <c r="B11" s="1"/>
      <c r="C11" s="1"/>
      <c r="D11" s="1"/>
      <c r="E11" s="1"/>
      <c r="F11" s="1"/>
      <c r="G11" s="31"/>
      <c r="H11" s="1"/>
      <c r="I11" s="31" t="s">
        <v>34</v>
      </c>
      <c r="J11" s="32">
        <f>ROUND(0+((H40+H51+H74)*1.21),2)</f>
        <v>0</v>
      </c>
      <c r="K11" s="1"/>
      <c r="L11" s="1"/>
      <c r="M11" s="13"/>
      <c r="N11" s="2"/>
      <c r="O11" s="2"/>
      <c r="P11" s="2"/>
      <c r="Q11" s="33">
        <f>IF(SUM(K20:K22)&gt;0,ROUND(SUM(S20:S22)/SUM(K20:K22)-1,8),0)</f>
        <v>0</v>
      </c>
      <c r="R11" s="9">
        <f>AVERAGE(J40,J51,J74)</f>
        <v>0</v>
      </c>
      <c r="S11" s="9">
        <f>J10*(1+Q11)</f>
        <v>0</v>
      </c>
    </row>
    <row r="12">
      <c r="A12" s="16" t="s">
        <v>8</v>
      </c>
      <c r="B12" s="1"/>
      <c r="C12" s="17"/>
      <c r="D12" s="1"/>
      <c r="E12" s="1"/>
      <c r="F12" s="1"/>
      <c r="G12" s="18"/>
      <c r="H12" s="1"/>
      <c r="I12" s="1"/>
      <c r="J12" s="1"/>
      <c r="K12" s="1"/>
      <c r="L12" s="1"/>
      <c r="M12" s="13"/>
      <c r="N12" s="2"/>
      <c r="O12" s="2"/>
      <c r="P12" s="2"/>
      <c r="Q12" s="2"/>
    </row>
    <row r="13" ht="16" customHeight="1">
      <c r="A13" s="19" t="str">
        <f>Souhrn!A13</f>
        <v/>
      </c>
      <c r="B13" s="1"/>
      <c r="C13" s="1"/>
      <c r="D13" s="1"/>
      <c r="E13" s="1"/>
      <c r="F13" s="1"/>
      <c r="G13" s="31"/>
      <c r="H13" s="1"/>
      <c r="I13" s="31" t="s">
        <v>11</v>
      </c>
      <c r="J13" s="17"/>
      <c r="K13" s="1"/>
      <c r="L13" s="1"/>
      <c r="M13" s="13"/>
      <c r="N13" s="2"/>
      <c r="O13" s="2"/>
      <c r="P13" s="2"/>
      <c r="Q13" s="2"/>
    </row>
    <row r="14">
      <c r="A14" s="10"/>
      <c r="B14" s="1"/>
      <c r="C14" s="1"/>
      <c r="D14" s="1"/>
      <c r="E14" s="1"/>
      <c r="F14" s="1"/>
      <c r="G14" s="1"/>
      <c r="H14" s="1"/>
      <c r="I14" s="31" t="s">
        <v>13</v>
      </c>
      <c r="J14" s="17"/>
      <c r="K14" s="1"/>
      <c r="L14" s="1"/>
      <c r="M14" s="13"/>
      <c r="N14" s="2"/>
      <c r="O14" s="2"/>
      <c r="P14" s="2"/>
      <c r="Q14" s="2"/>
    </row>
    <row r="15" hidden="1">
      <c r="A15" s="10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3"/>
      <c r="N15" s="2"/>
      <c r="O15" s="2"/>
      <c r="P15" s="2"/>
      <c r="Q15" s="2"/>
    </row>
    <row r="16" ht="10" customHeight="1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5"/>
      <c r="N16" s="2"/>
      <c r="O16" s="2"/>
      <c r="P16" s="2"/>
      <c r="Q16" s="2"/>
    </row>
    <row r="17" ht="14" customHeight="1">
      <c r="A17" s="4"/>
      <c r="B17" s="28" t="s">
        <v>35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</row>
    <row r="18" ht="6" customHeigh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8"/>
      <c r="N18" s="2"/>
      <c r="O18" s="2"/>
      <c r="P18" s="2"/>
      <c r="Q18" s="2"/>
    </row>
    <row r="19" ht="18" customHeight="1">
      <c r="A19" s="10"/>
      <c r="B19" s="34" t="s">
        <v>36</v>
      </c>
      <c r="C19" s="34"/>
      <c r="D19" s="34"/>
      <c r="E19" s="34" t="s">
        <v>37</v>
      </c>
      <c r="F19" s="34"/>
      <c r="G19" s="35"/>
      <c r="H19" s="23"/>
      <c r="I19" s="23"/>
      <c r="J19" s="23"/>
      <c r="K19" s="23" t="s">
        <v>18</v>
      </c>
      <c r="L19" s="23" t="s">
        <v>19</v>
      </c>
      <c r="M19" s="13"/>
      <c r="N19" s="2"/>
      <c r="O19" s="2"/>
      <c r="P19" s="2"/>
      <c r="Q19" s="2"/>
    </row>
    <row r="20">
      <c r="A20" s="10"/>
      <c r="B20" s="36">
        <v>0</v>
      </c>
      <c r="C20" s="1"/>
      <c r="D20" s="1"/>
      <c r="E20" s="37" t="s">
        <v>38</v>
      </c>
      <c r="F20" s="1"/>
      <c r="G20" s="1"/>
      <c r="H20" s="1"/>
      <c r="I20" s="1"/>
      <c r="J20" s="1"/>
      <c r="K20" s="38">
        <f>0+J28+J32+J36</f>
        <v>0</v>
      </c>
      <c r="L20" s="38">
        <f>0+L40</f>
        <v>0</v>
      </c>
      <c r="M20" s="13"/>
      <c r="N20" s="2"/>
      <c r="O20" s="2"/>
      <c r="P20" s="2"/>
      <c r="Q20" s="2"/>
      <c r="S20" s="9">
        <f>S40</f>
        <v>0</v>
      </c>
    </row>
    <row r="21">
      <c r="A21" s="10"/>
      <c r="B21" s="36">
        <v>1</v>
      </c>
      <c r="C21" s="1"/>
      <c r="D21" s="1"/>
      <c r="E21" s="37" t="s">
        <v>86</v>
      </c>
      <c r="F21" s="1"/>
      <c r="G21" s="1"/>
      <c r="H21" s="1"/>
      <c r="I21" s="1"/>
      <c r="J21" s="1"/>
      <c r="K21" s="38">
        <f>0+J43+J47</f>
        <v>0</v>
      </c>
      <c r="L21" s="38">
        <f>0+L51</f>
        <v>0</v>
      </c>
      <c r="M21" s="13"/>
      <c r="N21" s="2"/>
      <c r="O21" s="2"/>
      <c r="P21" s="2"/>
      <c r="Q21" s="2"/>
      <c r="S21" s="9">
        <f>S51</f>
        <v>0</v>
      </c>
    </row>
    <row r="22">
      <c r="A22" s="10"/>
      <c r="B22" s="36">
        <v>7</v>
      </c>
      <c r="C22" s="1"/>
      <c r="D22" s="1"/>
      <c r="E22" s="37" t="s">
        <v>92</v>
      </c>
      <c r="F22" s="1"/>
      <c r="G22" s="1"/>
      <c r="H22" s="1"/>
      <c r="I22" s="1"/>
      <c r="J22" s="1"/>
      <c r="K22" s="38">
        <f>0+J54+J58+J62+J66+J70</f>
        <v>0</v>
      </c>
      <c r="L22" s="38">
        <f>0+L74</f>
        <v>0</v>
      </c>
      <c r="M22" s="13"/>
      <c r="N22" s="2"/>
      <c r="O22" s="2"/>
      <c r="P22" s="2"/>
      <c r="Q22" s="2"/>
      <c r="S22" s="9">
        <f>S74</f>
        <v>0</v>
      </c>
    </row>
    <row r="23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5"/>
      <c r="N23" s="2"/>
      <c r="O23" s="2"/>
      <c r="P23" s="2"/>
      <c r="Q23" s="2"/>
    </row>
    <row r="24" ht="14" customHeight="1">
      <c r="A24" s="4"/>
      <c r="B24" s="28" t="s">
        <v>39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2"/>
      <c r="O24" s="2"/>
      <c r="P24" s="2"/>
      <c r="Q24" s="2"/>
    </row>
    <row r="25" ht="18" customHeight="1">
      <c r="A25" s="6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5"/>
      <c r="N25" s="2"/>
      <c r="O25" s="2"/>
      <c r="P25" s="2"/>
      <c r="Q25" s="2"/>
    </row>
    <row r="26" ht="18" customHeight="1">
      <c r="A26" s="10"/>
      <c r="B26" s="34" t="s">
        <v>40</v>
      </c>
      <c r="C26" s="34" t="s">
        <v>36</v>
      </c>
      <c r="D26" s="34" t="s">
        <v>41</v>
      </c>
      <c r="E26" s="34" t="s">
        <v>37</v>
      </c>
      <c r="F26" s="34" t="s">
        <v>42</v>
      </c>
      <c r="G26" s="35" t="s">
        <v>43</v>
      </c>
      <c r="H26" s="23" t="s">
        <v>44</v>
      </c>
      <c r="I26" s="23" t="s">
        <v>45</v>
      </c>
      <c r="J26" s="23" t="s">
        <v>18</v>
      </c>
      <c r="K26" s="35" t="s">
        <v>46</v>
      </c>
      <c r="L26" s="23" t="s">
        <v>19</v>
      </c>
      <c r="M26" s="73"/>
      <c r="N26" s="2"/>
      <c r="O26" s="2"/>
      <c r="P26" s="2"/>
      <c r="Q26" s="2"/>
    </row>
    <row r="27" ht="40" customHeight="1">
      <c r="A27" s="10"/>
      <c r="B27" s="39" t="s">
        <v>47</v>
      </c>
      <c r="C27" s="1"/>
      <c r="D27" s="1"/>
      <c r="E27" s="1"/>
      <c r="F27" s="1"/>
      <c r="G27" s="1"/>
      <c r="H27" s="40"/>
      <c r="I27" s="1"/>
      <c r="J27" s="40"/>
      <c r="K27" s="1"/>
      <c r="L27" s="1"/>
      <c r="M27" s="13"/>
      <c r="N27" s="2"/>
      <c r="O27" s="2"/>
      <c r="P27" s="2"/>
      <c r="Q27" s="2"/>
    </row>
    <row r="28">
      <c r="A28" s="10"/>
      <c r="B28" s="41">
        <v>1</v>
      </c>
      <c r="C28" s="42" t="s">
        <v>516</v>
      </c>
      <c r="D28" s="42"/>
      <c r="E28" s="42" t="s">
        <v>517</v>
      </c>
      <c r="F28" s="42" t="s">
        <v>10</v>
      </c>
      <c r="G28" s="43" t="s">
        <v>50</v>
      </c>
      <c r="H28" s="44">
        <v>1</v>
      </c>
      <c r="I28" s="45">
        <v>0</v>
      </c>
      <c r="J28" s="46">
        <f>ROUND(H28*I28,2)</f>
        <v>0</v>
      </c>
      <c r="K28" s="47">
        <v>0.20999999999999999</v>
      </c>
      <c r="L28" s="48">
        <f>ROUND(J28*1.21,2)</f>
        <v>0</v>
      </c>
      <c r="M28" s="13"/>
      <c r="N28" s="2"/>
      <c r="O28" s="2"/>
      <c r="P28" s="2"/>
      <c r="Q28" s="33">
        <f>IF(ISNUMBER(K28),IF(H28&gt;0,IF(I28&gt;0,J28,0),0),0)</f>
        <v>0</v>
      </c>
      <c r="R28" s="9">
        <f>IF(ISNUMBER(K28)=FALSE,J28,0)</f>
        <v>0</v>
      </c>
    </row>
    <row r="29">
      <c r="A29" s="10"/>
      <c r="B29" s="49" t="s">
        <v>51</v>
      </c>
      <c r="C29" s="1"/>
      <c r="D29" s="1"/>
      <c r="E29" s="50" t="s">
        <v>10</v>
      </c>
      <c r="F29" s="1"/>
      <c r="G29" s="1"/>
      <c r="H29" s="40"/>
      <c r="I29" s="1"/>
      <c r="J29" s="40"/>
      <c r="K29" s="1"/>
      <c r="L29" s="1"/>
      <c r="M29" s="13"/>
      <c r="N29" s="2"/>
      <c r="O29" s="2"/>
      <c r="P29" s="2"/>
      <c r="Q29" s="2"/>
    </row>
    <row r="30">
      <c r="A30" s="10"/>
      <c r="B30" s="49" t="s">
        <v>53</v>
      </c>
      <c r="C30" s="1"/>
      <c r="D30" s="1"/>
      <c r="E30" s="50" t="s">
        <v>10</v>
      </c>
      <c r="F30" s="1"/>
      <c r="G30" s="1"/>
      <c r="H30" s="40"/>
      <c r="I30" s="1"/>
      <c r="J30" s="40"/>
      <c r="K30" s="1"/>
      <c r="L30" s="1"/>
      <c r="M30" s="13"/>
      <c r="N30" s="2"/>
      <c r="O30" s="2"/>
      <c r="P30" s="2"/>
      <c r="Q30" s="2"/>
    </row>
    <row r="31" thickBot="1">
      <c r="A31" s="10"/>
      <c r="B31" s="51" t="s">
        <v>54</v>
      </c>
      <c r="C31" s="52"/>
      <c r="D31" s="52"/>
      <c r="E31" s="53" t="s">
        <v>84</v>
      </c>
      <c r="F31" s="52"/>
      <c r="G31" s="52"/>
      <c r="H31" s="54"/>
      <c r="I31" s="52"/>
      <c r="J31" s="54"/>
      <c r="K31" s="52"/>
      <c r="L31" s="52"/>
      <c r="M31" s="13"/>
      <c r="N31" s="2"/>
      <c r="O31" s="2"/>
      <c r="P31" s="2"/>
      <c r="Q31" s="2"/>
    </row>
    <row r="32" thickTop="1">
      <c r="A32" s="10"/>
      <c r="B32" s="41">
        <v>2</v>
      </c>
      <c r="C32" s="42" t="s">
        <v>56</v>
      </c>
      <c r="D32" s="42"/>
      <c r="E32" s="42" t="s">
        <v>57</v>
      </c>
      <c r="F32" s="42" t="s">
        <v>10</v>
      </c>
      <c r="G32" s="43" t="s">
        <v>50</v>
      </c>
      <c r="H32" s="55">
        <v>1</v>
      </c>
      <c r="I32" s="56">
        <v>0</v>
      </c>
      <c r="J32" s="57">
        <f>ROUND(H32*I32,2)</f>
        <v>0</v>
      </c>
      <c r="K32" s="58">
        <v>0.20999999999999999</v>
      </c>
      <c r="L32" s="59">
        <f>ROUND(J32*1.21,2)</f>
        <v>0</v>
      </c>
      <c r="M32" s="13"/>
      <c r="N32" s="2"/>
      <c r="O32" s="2"/>
      <c r="P32" s="2"/>
      <c r="Q32" s="33">
        <f>IF(ISNUMBER(K32),IF(H32&gt;0,IF(I32&gt;0,J32,0),0),0)</f>
        <v>0</v>
      </c>
      <c r="R32" s="9">
        <f>IF(ISNUMBER(K32)=FALSE,J32,0)</f>
        <v>0</v>
      </c>
    </row>
    <row r="33">
      <c r="A33" s="10"/>
      <c r="B33" s="49" t="s">
        <v>51</v>
      </c>
      <c r="C33" s="1"/>
      <c r="D33" s="1"/>
      <c r="E33" s="50" t="s">
        <v>10</v>
      </c>
      <c r="F33" s="1"/>
      <c r="G33" s="1"/>
      <c r="H33" s="40"/>
      <c r="I33" s="1"/>
      <c r="J33" s="40"/>
      <c r="K33" s="1"/>
      <c r="L33" s="1"/>
      <c r="M33" s="13"/>
      <c r="N33" s="2"/>
      <c r="O33" s="2"/>
      <c r="P33" s="2"/>
      <c r="Q33" s="2"/>
    </row>
    <row r="34">
      <c r="A34" s="10"/>
      <c r="B34" s="49" t="s">
        <v>53</v>
      </c>
      <c r="C34" s="1"/>
      <c r="D34" s="1"/>
      <c r="E34" s="50" t="s">
        <v>10</v>
      </c>
      <c r="F34" s="1"/>
      <c r="G34" s="1"/>
      <c r="H34" s="40"/>
      <c r="I34" s="1"/>
      <c r="J34" s="40"/>
      <c r="K34" s="1"/>
      <c r="L34" s="1"/>
      <c r="M34" s="13"/>
      <c r="N34" s="2"/>
      <c r="O34" s="2"/>
      <c r="P34" s="2"/>
      <c r="Q34" s="2"/>
    </row>
    <row r="35" thickBot="1">
      <c r="A35" s="10"/>
      <c r="B35" s="51" t="s">
        <v>54</v>
      </c>
      <c r="C35" s="52"/>
      <c r="D35" s="52"/>
      <c r="E35" s="53" t="s">
        <v>59</v>
      </c>
      <c r="F35" s="52"/>
      <c r="G35" s="52"/>
      <c r="H35" s="54"/>
      <c r="I35" s="52"/>
      <c r="J35" s="54"/>
      <c r="K35" s="52"/>
      <c r="L35" s="52"/>
      <c r="M35" s="13"/>
      <c r="N35" s="2"/>
      <c r="O35" s="2"/>
      <c r="P35" s="2"/>
      <c r="Q35" s="2"/>
    </row>
    <row r="36" thickTop="1">
      <c r="A36" s="10"/>
      <c r="B36" s="41">
        <v>3</v>
      </c>
      <c r="C36" s="42" t="s">
        <v>67</v>
      </c>
      <c r="D36" s="42"/>
      <c r="E36" s="42" t="s">
        <v>68</v>
      </c>
      <c r="F36" s="42" t="s">
        <v>10</v>
      </c>
      <c r="G36" s="43" t="s">
        <v>50</v>
      </c>
      <c r="H36" s="55">
        <v>1</v>
      </c>
      <c r="I36" s="56">
        <v>0</v>
      </c>
      <c r="J36" s="57">
        <f>ROUND(H36*I36,2)</f>
        <v>0</v>
      </c>
      <c r="K36" s="58">
        <v>0.20999999999999999</v>
      </c>
      <c r="L36" s="59">
        <f>ROUND(J36*1.21,2)</f>
        <v>0</v>
      </c>
      <c r="M36" s="13"/>
      <c r="N36" s="2"/>
      <c r="O36" s="2"/>
      <c r="P36" s="2"/>
      <c r="Q36" s="33">
        <f>IF(ISNUMBER(K36),IF(H36&gt;0,IF(I36&gt;0,J36,0),0),0)</f>
        <v>0</v>
      </c>
      <c r="R36" s="9">
        <f>IF(ISNUMBER(K36)=FALSE,J36,0)</f>
        <v>0</v>
      </c>
    </row>
    <row r="37">
      <c r="A37" s="10"/>
      <c r="B37" s="49" t="s">
        <v>51</v>
      </c>
      <c r="C37" s="1"/>
      <c r="D37" s="1"/>
      <c r="E37" s="50" t="s">
        <v>10</v>
      </c>
      <c r="F37" s="1"/>
      <c r="G37" s="1"/>
      <c r="H37" s="40"/>
      <c r="I37" s="1"/>
      <c r="J37" s="40"/>
      <c r="K37" s="1"/>
      <c r="L37" s="1"/>
      <c r="M37" s="13"/>
      <c r="N37" s="2"/>
      <c r="O37" s="2"/>
      <c r="P37" s="2"/>
      <c r="Q37" s="2"/>
    </row>
    <row r="38">
      <c r="A38" s="10"/>
      <c r="B38" s="49" t="s">
        <v>53</v>
      </c>
      <c r="C38" s="1"/>
      <c r="D38" s="1"/>
      <c r="E38" s="50" t="s">
        <v>10</v>
      </c>
      <c r="F38" s="1"/>
      <c r="G38" s="1"/>
      <c r="H38" s="40"/>
      <c r="I38" s="1"/>
      <c r="J38" s="40"/>
      <c r="K38" s="1"/>
      <c r="L38" s="1"/>
      <c r="M38" s="13"/>
      <c r="N38" s="2"/>
      <c r="O38" s="2"/>
      <c r="P38" s="2"/>
      <c r="Q38" s="2"/>
    </row>
    <row r="39" thickBot="1">
      <c r="A39" s="10"/>
      <c r="B39" s="51" t="s">
        <v>54</v>
      </c>
      <c r="C39" s="52"/>
      <c r="D39" s="52"/>
      <c r="E39" s="53" t="s">
        <v>59</v>
      </c>
      <c r="F39" s="52"/>
      <c r="G39" s="52"/>
      <c r="H39" s="54"/>
      <c r="I39" s="52"/>
      <c r="J39" s="54"/>
      <c r="K39" s="52"/>
      <c r="L39" s="52"/>
      <c r="M39" s="13"/>
      <c r="N39" s="2"/>
      <c r="O39" s="2"/>
      <c r="P39" s="2"/>
      <c r="Q39" s="2"/>
    </row>
    <row r="40" thickTop="1" thickBot="1" ht="25" customHeight="1">
      <c r="A40" s="10"/>
      <c r="B40" s="1"/>
      <c r="C40" s="60">
        <v>0</v>
      </c>
      <c r="D40" s="1"/>
      <c r="E40" s="61" t="s">
        <v>38</v>
      </c>
      <c r="F40" s="1"/>
      <c r="G40" s="62" t="s">
        <v>74</v>
      </c>
      <c r="H40" s="63">
        <f>J28+J32+J36</f>
        <v>0</v>
      </c>
      <c r="I40" s="62" t="s">
        <v>75</v>
      </c>
      <c r="J40" s="64">
        <f>(L40-H40)</f>
        <v>0</v>
      </c>
      <c r="K40" s="62" t="s">
        <v>76</v>
      </c>
      <c r="L40" s="65">
        <f>ROUND((J28+J32+J36)*1.21,2)</f>
        <v>0</v>
      </c>
      <c r="M40" s="13"/>
      <c r="N40" s="2"/>
      <c r="O40" s="2"/>
      <c r="P40" s="2"/>
      <c r="Q40" s="33">
        <f>0+Q28+Q32+Q36</f>
        <v>0</v>
      </c>
      <c r="R40" s="9">
        <f>0+R28+R32+R36</f>
        <v>0</v>
      </c>
      <c r="S40" s="66">
        <f>Q40*(1+J40)+R40</f>
        <v>0</v>
      </c>
    </row>
    <row r="41" thickTop="1" thickBot="1" ht="25" customHeight="1">
      <c r="A41" s="10"/>
      <c r="B41" s="67"/>
      <c r="C41" s="67"/>
      <c r="D41" s="67"/>
      <c r="E41" s="67"/>
      <c r="F41" s="67"/>
      <c r="G41" s="68" t="s">
        <v>77</v>
      </c>
      <c r="H41" s="69">
        <f>0+J28+J32+J36</f>
        <v>0</v>
      </c>
      <c r="I41" s="68" t="s">
        <v>78</v>
      </c>
      <c r="J41" s="70">
        <f>0+J40</f>
        <v>0</v>
      </c>
      <c r="K41" s="68" t="s">
        <v>79</v>
      </c>
      <c r="L41" s="71">
        <f>0+L40</f>
        <v>0</v>
      </c>
      <c r="M41" s="13"/>
      <c r="N41" s="2"/>
      <c r="O41" s="2"/>
      <c r="P41" s="2"/>
      <c r="Q41" s="2"/>
    </row>
    <row r="42" ht="40" customHeight="1">
      <c r="A42" s="10"/>
      <c r="B42" s="76" t="s">
        <v>125</v>
      </c>
      <c r="C42" s="1"/>
      <c r="D42" s="1"/>
      <c r="E42" s="1"/>
      <c r="F42" s="1"/>
      <c r="G42" s="1"/>
      <c r="H42" s="40"/>
      <c r="I42" s="1"/>
      <c r="J42" s="40"/>
      <c r="K42" s="1"/>
      <c r="L42" s="1"/>
      <c r="M42" s="13"/>
      <c r="N42" s="2"/>
      <c r="O42" s="2"/>
      <c r="P42" s="2"/>
      <c r="Q42" s="2"/>
    </row>
    <row r="43">
      <c r="A43" s="10"/>
      <c r="B43" s="41">
        <v>4</v>
      </c>
      <c r="C43" s="42" t="s">
        <v>168</v>
      </c>
      <c r="D43" s="42"/>
      <c r="E43" s="42" t="s">
        <v>169</v>
      </c>
      <c r="F43" s="42" t="s">
        <v>10</v>
      </c>
      <c r="G43" s="43" t="s">
        <v>122</v>
      </c>
      <c r="H43" s="44">
        <v>2.2000000000000002</v>
      </c>
      <c r="I43" s="45">
        <v>0</v>
      </c>
      <c r="J43" s="46">
        <f>ROUND(H43*I43,2)</f>
        <v>0</v>
      </c>
      <c r="K43" s="47">
        <v>0.20999999999999999</v>
      </c>
      <c r="L43" s="48">
        <f>ROUND(J43*1.21,2)</f>
        <v>0</v>
      </c>
      <c r="M43" s="13"/>
      <c r="N43" s="2"/>
      <c r="O43" s="2"/>
      <c r="P43" s="2"/>
      <c r="Q43" s="33">
        <f>IF(ISNUMBER(K43),IF(H43&gt;0,IF(I43&gt;0,J43,0),0),0)</f>
        <v>0</v>
      </c>
      <c r="R43" s="9">
        <f>IF(ISNUMBER(K43)=FALSE,J43,0)</f>
        <v>0</v>
      </c>
    </row>
    <row r="44">
      <c r="A44" s="10"/>
      <c r="B44" s="49" t="s">
        <v>51</v>
      </c>
      <c r="C44" s="1"/>
      <c r="D44" s="1"/>
      <c r="E44" s="50" t="s">
        <v>523</v>
      </c>
      <c r="F44" s="1"/>
      <c r="G44" s="1"/>
      <c r="H44" s="40"/>
      <c r="I44" s="1"/>
      <c r="J44" s="40"/>
      <c r="K44" s="1"/>
      <c r="L44" s="1"/>
      <c r="M44" s="13"/>
      <c r="N44" s="2"/>
      <c r="O44" s="2"/>
      <c r="P44" s="2"/>
      <c r="Q44" s="2"/>
    </row>
    <row r="45">
      <c r="A45" s="10"/>
      <c r="B45" s="49" t="s">
        <v>53</v>
      </c>
      <c r="C45" s="1"/>
      <c r="D45" s="1"/>
      <c r="E45" s="50" t="s">
        <v>604</v>
      </c>
      <c r="F45" s="1"/>
      <c r="G45" s="1"/>
      <c r="H45" s="40"/>
      <c r="I45" s="1"/>
      <c r="J45" s="40"/>
      <c r="K45" s="1"/>
      <c r="L45" s="1"/>
      <c r="M45" s="13"/>
      <c r="N45" s="2"/>
      <c r="O45" s="2"/>
      <c r="P45" s="2"/>
      <c r="Q45" s="2"/>
    </row>
    <row r="46" thickBot="1">
      <c r="A46" s="10"/>
      <c r="B46" s="51" t="s">
        <v>54</v>
      </c>
      <c r="C46" s="52"/>
      <c r="D46" s="52"/>
      <c r="E46" s="53" t="s">
        <v>172</v>
      </c>
      <c r="F46" s="52"/>
      <c r="G46" s="52"/>
      <c r="H46" s="54"/>
      <c r="I46" s="52"/>
      <c r="J46" s="54"/>
      <c r="K46" s="52"/>
      <c r="L46" s="52"/>
      <c r="M46" s="13"/>
      <c r="N46" s="2"/>
      <c r="O46" s="2"/>
      <c r="P46" s="2"/>
      <c r="Q46" s="2"/>
    </row>
    <row r="47" thickTop="1">
      <c r="A47" s="10"/>
      <c r="B47" s="41">
        <v>5</v>
      </c>
      <c r="C47" s="42" t="s">
        <v>528</v>
      </c>
      <c r="D47" s="42"/>
      <c r="E47" s="42" t="s">
        <v>529</v>
      </c>
      <c r="F47" s="42" t="s">
        <v>10</v>
      </c>
      <c r="G47" s="43" t="s">
        <v>122</v>
      </c>
      <c r="H47" s="55">
        <v>2.2000000000000002</v>
      </c>
      <c r="I47" s="56">
        <v>0</v>
      </c>
      <c r="J47" s="57">
        <f>ROUND(H47*I47,2)</f>
        <v>0</v>
      </c>
      <c r="K47" s="58">
        <v>0.20999999999999999</v>
      </c>
      <c r="L47" s="59">
        <f>ROUND(J47*1.21,2)</f>
        <v>0</v>
      </c>
      <c r="M47" s="13"/>
      <c r="N47" s="2"/>
      <c r="O47" s="2"/>
      <c r="P47" s="2"/>
      <c r="Q47" s="33">
        <f>IF(ISNUMBER(K47),IF(H47&gt;0,IF(I47&gt;0,J47,0),0),0)</f>
        <v>0</v>
      </c>
      <c r="R47" s="9">
        <f>IF(ISNUMBER(K47)=FALSE,J47,0)</f>
        <v>0</v>
      </c>
    </row>
    <row r="48">
      <c r="A48" s="10"/>
      <c r="B48" s="49" t="s">
        <v>51</v>
      </c>
      <c r="C48" s="1"/>
      <c r="D48" s="1"/>
      <c r="E48" s="50" t="s">
        <v>530</v>
      </c>
      <c r="F48" s="1"/>
      <c r="G48" s="1"/>
      <c r="H48" s="40"/>
      <c r="I48" s="1"/>
      <c r="J48" s="40"/>
      <c r="K48" s="1"/>
      <c r="L48" s="1"/>
      <c r="M48" s="13"/>
      <c r="N48" s="2"/>
      <c r="O48" s="2"/>
      <c r="P48" s="2"/>
      <c r="Q48" s="2"/>
    </row>
    <row r="49">
      <c r="A49" s="10"/>
      <c r="B49" s="49" t="s">
        <v>53</v>
      </c>
      <c r="C49" s="1"/>
      <c r="D49" s="1"/>
      <c r="E49" s="50" t="s">
        <v>605</v>
      </c>
      <c r="F49" s="1"/>
      <c r="G49" s="1"/>
      <c r="H49" s="40"/>
      <c r="I49" s="1"/>
      <c r="J49" s="40"/>
      <c r="K49" s="1"/>
      <c r="L49" s="1"/>
      <c r="M49" s="13"/>
      <c r="N49" s="2"/>
      <c r="O49" s="2"/>
      <c r="P49" s="2"/>
      <c r="Q49" s="2"/>
    </row>
    <row r="50" thickBot="1">
      <c r="A50" s="10"/>
      <c r="B50" s="51" t="s">
        <v>54</v>
      </c>
      <c r="C50" s="52"/>
      <c r="D50" s="52"/>
      <c r="E50" s="53" t="s">
        <v>531</v>
      </c>
      <c r="F50" s="52"/>
      <c r="G50" s="52"/>
      <c r="H50" s="54"/>
      <c r="I50" s="52"/>
      <c r="J50" s="54"/>
      <c r="K50" s="52"/>
      <c r="L50" s="52"/>
      <c r="M50" s="13"/>
      <c r="N50" s="2"/>
      <c r="O50" s="2"/>
      <c r="P50" s="2"/>
      <c r="Q50" s="2"/>
    </row>
    <row r="51" thickTop="1" thickBot="1" ht="25" customHeight="1">
      <c r="A51" s="10"/>
      <c r="B51" s="1"/>
      <c r="C51" s="60">
        <v>1</v>
      </c>
      <c r="D51" s="1"/>
      <c r="E51" s="61" t="s">
        <v>86</v>
      </c>
      <c r="F51" s="1"/>
      <c r="G51" s="62" t="s">
        <v>74</v>
      </c>
      <c r="H51" s="63">
        <f>J43+J47</f>
        <v>0</v>
      </c>
      <c r="I51" s="62" t="s">
        <v>75</v>
      </c>
      <c r="J51" s="64">
        <f>(L51-H51)</f>
        <v>0</v>
      </c>
      <c r="K51" s="62" t="s">
        <v>76</v>
      </c>
      <c r="L51" s="65">
        <f>ROUND((J43+J47)*1.21,2)</f>
        <v>0</v>
      </c>
      <c r="M51" s="13"/>
      <c r="N51" s="2"/>
      <c r="O51" s="2"/>
      <c r="P51" s="2"/>
      <c r="Q51" s="33">
        <f>0+Q43+Q47</f>
        <v>0</v>
      </c>
      <c r="R51" s="9">
        <f>0+R43+R47</f>
        <v>0</v>
      </c>
      <c r="S51" s="66">
        <f>Q51*(1+J51)+R51</f>
        <v>0</v>
      </c>
    </row>
    <row r="52" thickTop="1" thickBot="1" ht="25" customHeight="1">
      <c r="A52" s="10"/>
      <c r="B52" s="67"/>
      <c r="C52" s="67"/>
      <c r="D52" s="67"/>
      <c r="E52" s="67"/>
      <c r="F52" s="67"/>
      <c r="G52" s="68" t="s">
        <v>77</v>
      </c>
      <c r="H52" s="69">
        <f>0+J43+J47</f>
        <v>0</v>
      </c>
      <c r="I52" s="68" t="s">
        <v>78</v>
      </c>
      <c r="J52" s="70">
        <f>0+J51</f>
        <v>0</v>
      </c>
      <c r="K52" s="68" t="s">
        <v>79</v>
      </c>
      <c r="L52" s="71">
        <f>0+L51</f>
        <v>0</v>
      </c>
      <c r="M52" s="13"/>
      <c r="N52" s="2"/>
      <c r="O52" s="2"/>
      <c r="P52" s="2"/>
      <c r="Q52" s="2"/>
    </row>
    <row r="53" ht="40" customHeight="1">
      <c r="A53" s="10"/>
      <c r="B53" s="76" t="s">
        <v>363</v>
      </c>
      <c r="C53" s="1"/>
      <c r="D53" s="1"/>
      <c r="E53" s="1"/>
      <c r="F53" s="1"/>
      <c r="G53" s="1"/>
      <c r="H53" s="40"/>
      <c r="I53" s="1"/>
      <c r="J53" s="40"/>
      <c r="K53" s="1"/>
      <c r="L53" s="1"/>
      <c r="M53" s="13"/>
      <c r="N53" s="2"/>
      <c r="O53" s="2"/>
      <c r="P53" s="2"/>
      <c r="Q53" s="2"/>
    </row>
    <row r="54">
      <c r="A54" s="10"/>
      <c r="B54" s="41">
        <v>6</v>
      </c>
      <c r="C54" s="42" t="s">
        <v>606</v>
      </c>
      <c r="D54" s="42"/>
      <c r="E54" s="42" t="s">
        <v>607</v>
      </c>
      <c r="F54" s="42" t="s">
        <v>10</v>
      </c>
      <c r="G54" s="43" t="s">
        <v>62</v>
      </c>
      <c r="H54" s="44">
        <v>2</v>
      </c>
      <c r="I54" s="45">
        <v>0</v>
      </c>
      <c r="J54" s="46">
        <f>ROUND(H54*I54,2)</f>
        <v>0</v>
      </c>
      <c r="K54" s="47">
        <v>0.20999999999999999</v>
      </c>
      <c r="L54" s="48">
        <f>ROUND(J54*1.21,2)</f>
        <v>0</v>
      </c>
      <c r="M54" s="13"/>
      <c r="N54" s="2"/>
      <c r="O54" s="2"/>
      <c r="P54" s="2"/>
      <c r="Q54" s="33">
        <f>IF(ISNUMBER(K54),IF(H54&gt;0,IF(I54&gt;0,J54,0),0),0)</f>
        <v>0</v>
      </c>
      <c r="R54" s="9">
        <f>IF(ISNUMBER(K54)=FALSE,J54,0)</f>
        <v>0</v>
      </c>
    </row>
    <row r="55">
      <c r="A55" s="10"/>
      <c r="B55" s="49" t="s">
        <v>51</v>
      </c>
      <c r="C55" s="1"/>
      <c r="D55" s="1"/>
      <c r="E55" s="50" t="s">
        <v>10</v>
      </c>
      <c r="F55" s="1"/>
      <c r="G55" s="1"/>
      <c r="H55" s="40"/>
      <c r="I55" s="1"/>
      <c r="J55" s="40"/>
      <c r="K55" s="1"/>
      <c r="L55" s="1"/>
      <c r="M55" s="13"/>
      <c r="N55" s="2"/>
      <c r="O55" s="2"/>
      <c r="P55" s="2"/>
      <c r="Q55" s="2"/>
    </row>
    <row r="56">
      <c r="A56" s="10"/>
      <c r="B56" s="49" t="s">
        <v>53</v>
      </c>
      <c r="C56" s="1"/>
      <c r="D56" s="1"/>
      <c r="E56" s="50" t="s">
        <v>608</v>
      </c>
      <c r="F56" s="1"/>
      <c r="G56" s="1"/>
      <c r="H56" s="40"/>
      <c r="I56" s="1"/>
      <c r="J56" s="40"/>
      <c r="K56" s="1"/>
      <c r="L56" s="1"/>
      <c r="M56" s="13"/>
      <c r="N56" s="2"/>
      <c r="O56" s="2"/>
      <c r="P56" s="2"/>
      <c r="Q56" s="2"/>
    </row>
    <row r="57" thickBot="1">
      <c r="A57" s="10"/>
      <c r="B57" s="51" t="s">
        <v>54</v>
      </c>
      <c r="C57" s="52"/>
      <c r="D57" s="52"/>
      <c r="E57" s="53" t="s">
        <v>609</v>
      </c>
      <c r="F57" s="52"/>
      <c r="G57" s="52"/>
      <c r="H57" s="54"/>
      <c r="I57" s="52"/>
      <c r="J57" s="54"/>
      <c r="K57" s="52"/>
      <c r="L57" s="52"/>
      <c r="M57" s="13"/>
      <c r="N57" s="2"/>
      <c r="O57" s="2"/>
      <c r="P57" s="2"/>
      <c r="Q57" s="2"/>
    </row>
    <row r="58" thickTop="1">
      <c r="A58" s="10"/>
      <c r="B58" s="41">
        <v>7</v>
      </c>
      <c r="C58" s="42" t="s">
        <v>572</v>
      </c>
      <c r="D58" s="42"/>
      <c r="E58" s="42" t="s">
        <v>573</v>
      </c>
      <c r="F58" s="42" t="s">
        <v>10</v>
      </c>
      <c r="G58" s="43" t="s">
        <v>62</v>
      </c>
      <c r="H58" s="55">
        <v>2</v>
      </c>
      <c r="I58" s="56">
        <v>0</v>
      </c>
      <c r="J58" s="57">
        <f>ROUND(H58*I58,2)</f>
        <v>0</v>
      </c>
      <c r="K58" s="58">
        <v>0.20999999999999999</v>
      </c>
      <c r="L58" s="59">
        <f>ROUND(J58*1.21,2)</f>
        <v>0</v>
      </c>
      <c r="M58" s="13"/>
      <c r="N58" s="2"/>
      <c r="O58" s="2"/>
      <c r="P58" s="2"/>
      <c r="Q58" s="33">
        <f>IF(ISNUMBER(K58),IF(H58&gt;0,IF(I58&gt;0,J58,0),0),0)</f>
        <v>0</v>
      </c>
      <c r="R58" s="9">
        <f>IF(ISNUMBER(K58)=FALSE,J58,0)</f>
        <v>0</v>
      </c>
    </row>
    <row r="59">
      <c r="A59" s="10"/>
      <c r="B59" s="49" t="s">
        <v>51</v>
      </c>
      <c r="C59" s="1"/>
      <c r="D59" s="1"/>
      <c r="E59" s="50" t="s">
        <v>10</v>
      </c>
      <c r="F59" s="1"/>
      <c r="G59" s="1"/>
      <c r="H59" s="40"/>
      <c r="I59" s="1"/>
      <c r="J59" s="40"/>
      <c r="K59" s="1"/>
      <c r="L59" s="1"/>
      <c r="M59" s="13"/>
      <c r="N59" s="2"/>
      <c r="O59" s="2"/>
      <c r="P59" s="2"/>
      <c r="Q59" s="2"/>
    </row>
    <row r="60">
      <c r="A60" s="10"/>
      <c r="B60" s="49" t="s">
        <v>53</v>
      </c>
      <c r="C60" s="1"/>
      <c r="D60" s="1"/>
      <c r="E60" s="50" t="s">
        <v>10</v>
      </c>
      <c r="F60" s="1"/>
      <c r="G60" s="1"/>
      <c r="H60" s="40"/>
      <c r="I60" s="1"/>
      <c r="J60" s="40"/>
      <c r="K60" s="1"/>
      <c r="L60" s="1"/>
      <c r="M60" s="13"/>
      <c r="N60" s="2"/>
      <c r="O60" s="2"/>
      <c r="P60" s="2"/>
      <c r="Q60" s="2"/>
    </row>
    <row r="61" thickBot="1">
      <c r="A61" s="10"/>
      <c r="B61" s="51" t="s">
        <v>54</v>
      </c>
      <c r="C61" s="52"/>
      <c r="D61" s="52"/>
      <c r="E61" s="53" t="s">
        <v>574</v>
      </c>
      <c r="F61" s="52"/>
      <c r="G61" s="52"/>
      <c r="H61" s="54"/>
      <c r="I61" s="52"/>
      <c r="J61" s="54"/>
      <c r="K61" s="52"/>
      <c r="L61" s="52"/>
      <c r="M61" s="13"/>
      <c r="N61" s="2"/>
      <c r="O61" s="2"/>
      <c r="P61" s="2"/>
      <c r="Q61" s="2"/>
    </row>
    <row r="62" thickTop="1">
      <c r="A62" s="10"/>
      <c r="B62" s="41">
        <v>8</v>
      </c>
      <c r="C62" s="42" t="s">
        <v>610</v>
      </c>
      <c r="D62" s="42"/>
      <c r="E62" s="42" t="s">
        <v>611</v>
      </c>
      <c r="F62" s="42" t="s">
        <v>10</v>
      </c>
      <c r="G62" s="43" t="s">
        <v>62</v>
      </c>
      <c r="H62" s="55">
        <v>1</v>
      </c>
      <c r="I62" s="56">
        <v>0</v>
      </c>
      <c r="J62" s="57">
        <f>ROUND(H62*I62,2)</f>
        <v>0</v>
      </c>
      <c r="K62" s="58">
        <v>0.20999999999999999</v>
      </c>
      <c r="L62" s="59">
        <f>ROUND(J62*1.21,2)</f>
        <v>0</v>
      </c>
      <c r="M62" s="13"/>
      <c r="N62" s="2"/>
      <c r="O62" s="2"/>
      <c r="P62" s="2"/>
      <c r="Q62" s="33">
        <f>IF(ISNUMBER(K62),IF(H62&gt;0,IF(I62&gt;0,J62,0),0),0)</f>
        <v>0</v>
      </c>
      <c r="R62" s="9">
        <f>IF(ISNUMBER(K62)=FALSE,J62,0)</f>
        <v>0</v>
      </c>
    </row>
    <row r="63">
      <c r="A63" s="10"/>
      <c r="B63" s="49" t="s">
        <v>51</v>
      </c>
      <c r="C63" s="1"/>
      <c r="D63" s="1"/>
      <c r="E63" s="50" t="s">
        <v>10</v>
      </c>
      <c r="F63" s="1"/>
      <c r="G63" s="1"/>
      <c r="H63" s="40"/>
      <c r="I63" s="1"/>
      <c r="J63" s="40"/>
      <c r="K63" s="1"/>
      <c r="L63" s="1"/>
      <c r="M63" s="13"/>
      <c r="N63" s="2"/>
      <c r="O63" s="2"/>
      <c r="P63" s="2"/>
      <c r="Q63" s="2"/>
    </row>
    <row r="64">
      <c r="A64" s="10"/>
      <c r="B64" s="49" t="s">
        <v>53</v>
      </c>
      <c r="C64" s="1"/>
      <c r="D64" s="1"/>
      <c r="E64" s="50" t="s">
        <v>10</v>
      </c>
      <c r="F64" s="1"/>
      <c r="G64" s="1"/>
      <c r="H64" s="40"/>
      <c r="I64" s="1"/>
      <c r="J64" s="40"/>
      <c r="K64" s="1"/>
      <c r="L64" s="1"/>
      <c r="M64" s="13"/>
      <c r="N64" s="2"/>
      <c r="O64" s="2"/>
      <c r="P64" s="2"/>
      <c r="Q64" s="2"/>
    </row>
    <row r="65" thickBot="1">
      <c r="A65" s="10"/>
      <c r="B65" s="51" t="s">
        <v>54</v>
      </c>
      <c r="C65" s="52"/>
      <c r="D65" s="52"/>
      <c r="E65" s="53" t="s">
        <v>593</v>
      </c>
      <c r="F65" s="52"/>
      <c r="G65" s="52"/>
      <c r="H65" s="54"/>
      <c r="I65" s="52"/>
      <c r="J65" s="54"/>
      <c r="K65" s="52"/>
      <c r="L65" s="52"/>
      <c r="M65" s="13"/>
      <c r="N65" s="2"/>
      <c r="O65" s="2"/>
      <c r="P65" s="2"/>
      <c r="Q65" s="2"/>
    </row>
    <row r="66" thickTop="1">
      <c r="A66" s="10"/>
      <c r="B66" s="41">
        <v>9</v>
      </c>
      <c r="C66" s="42" t="s">
        <v>612</v>
      </c>
      <c r="D66" s="42"/>
      <c r="E66" s="42" t="s">
        <v>613</v>
      </c>
      <c r="F66" s="42" t="s">
        <v>10</v>
      </c>
      <c r="G66" s="43" t="s">
        <v>151</v>
      </c>
      <c r="H66" s="55">
        <v>55</v>
      </c>
      <c r="I66" s="56">
        <v>0</v>
      </c>
      <c r="J66" s="57">
        <f>ROUND(H66*I66,2)</f>
        <v>0</v>
      </c>
      <c r="K66" s="58">
        <v>0.20999999999999999</v>
      </c>
      <c r="L66" s="59">
        <f>ROUND(J66*1.21,2)</f>
        <v>0</v>
      </c>
      <c r="M66" s="13"/>
      <c r="N66" s="2"/>
      <c r="O66" s="2"/>
      <c r="P66" s="2"/>
      <c r="Q66" s="33">
        <f>IF(ISNUMBER(K66),IF(H66&gt;0,IF(I66&gt;0,J66,0),0),0)</f>
        <v>0</v>
      </c>
      <c r="R66" s="9">
        <f>IF(ISNUMBER(K66)=FALSE,J66,0)</f>
        <v>0</v>
      </c>
    </row>
    <row r="67">
      <c r="A67" s="10"/>
      <c r="B67" s="49" t="s">
        <v>51</v>
      </c>
      <c r="C67" s="1"/>
      <c r="D67" s="1"/>
      <c r="E67" s="50" t="s">
        <v>10</v>
      </c>
      <c r="F67" s="1"/>
      <c r="G67" s="1"/>
      <c r="H67" s="40"/>
      <c r="I67" s="1"/>
      <c r="J67" s="40"/>
      <c r="K67" s="1"/>
      <c r="L67" s="1"/>
      <c r="M67" s="13"/>
      <c r="N67" s="2"/>
      <c r="O67" s="2"/>
      <c r="P67" s="2"/>
      <c r="Q67" s="2"/>
    </row>
    <row r="68">
      <c r="A68" s="10"/>
      <c r="B68" s="49" t="s">
        <v>53</v>
      </c>
      <c r="C68" s="1"/>
      <c r="D68" s="1"/>
      <c r="E68" s="50" t="s">
        <v>614</v>
      </c>
      <c r="F68" s="1"/>
      <c r="G68" s="1"/>
      <c r="H68" s="40"/>
      <c r="I68" s="1"/>
      <c r="J68" s="40"/>
      <c r="K68" s="1"/>
      <c r="L68" s="1"/>
      <c r="M68" s="13"/>
      <c r="N68" s="2"/>
      <c r="O68" s="2"/>
      <c r="P68" s="2"/>
      <c r="Q68" s="2"/>
    </row>
    <row r="69" thickBot="1">
      <c r="A69" s="10"/>
      <c r="B69" s="51" t="s">
        <v>54</v>
      </c>
      <c r="C69" s="52"/>
      <c r="D69" s="52"/>
      <c r="E69" s="53" t="s">
        <v>615</v>
      </c>
      <c r="F69" s="52"/>
      <c r="G69" s="52"/>
      <c r="H69" s="54"/>
      <c r="I69" s="52"/>
      <c r="J69" s="54"/>
      <c r="K69" s="52"/>
      <c r="L69" s="52"/>
      <c r="M69" s="13"/>
      <c r="N69" s="2"/>
      <c r="O69" s="2"/>
      <c r="P69" s="2"/>
      <c r="Q69" s="2"/>
    </row>
    <row r="70" thickTop="1">
      <c r="A70" s="10"/>
      <c r="B70" s="41">
        <v>10</v>
      </c>
      <c r="C70" s="42" t="s">
        <v>616</v>
      </c>
      <c r="D70" s="42"/>
      <c r="E70" s="42" t="s">
        <v>617</v>
      </c>
      <c r="F70" s="42" t="s">
        <v>10</v>
      </c>
      <c r="G70" s="43" t="s">
        <v>62</v>
      </c>
      <c r="H70" s="55">
        <v>2</v>
      </c>
      <c r="I70" s="56">
        <v>0</v>
      </c>
      <c r="J70" s="57">
        <f>ROUND(H70*I70,2)</f>
        <v>0</v>
      </c>
      <c r="K70" s="58">
        <v>0.20999999999999999</v>
      </c>
      <c r="L70" s="59">
        <f>ROUND(J70*1.21,2)</f>
        <v>0</v>
      </c>
      <c r="M70" s="13"/>
      <c r="N70" s="2"/>
      <c r="O70" s="2"/>
      <c r="P70" s="2"/>
      <c r="Q70" s="33">
        <f>IF(ISNUMBER(K70),IF(H70&gt;0,IF(I70&gt;0,J70,0),0),0)</f>
        <v>0</v>
      </c>
      <c r="R70" s="9">
        <f>IF(ISNUMBER(K70)=FALSE,J70,0)</f>
        <v>0</v>
      </c>
    </row>
    <row r="71">
      <c r="A71" s="10"/>
      <c r="B71" s="49" t="s">
        <v>51</v>
      </c>
      <c r="C71" s="1"/>
      <c r="D71" s="1"/>
      <c r="E71" s="50" t="s">
        <v>10</v>
      </c>
      <c r="F71" s="1"/>
      <c r="G71" s="1"/>
      <c r="H71" s="40"/>
      <c r="I71" s="1"/>
      <c r="J71" s="40"/>
      <c r="K71" s="1"/>
      <c r="L71" s="1"/>
      <c r="M71" s="13"/>
      <c r="N71" s="2"/>
      <c r="O71" s="2"/>
      <c r="P71" s="2"/>
      <c r="Q71" s="2"/>
    </row>
    <row r="72">
      <c r="A72" s="10"/>
      <c r="B72" s="49" t="s">
        <v>53</v>
      </c>
      <c r="C72" s="1"/>
      <c r="D72" s="1"/>
      <c r="E72" s="50" t="s">
        <v>10</v>
      </c>
      <c r="F72" s="1"/>
      <c r="G72" s="1"/>
      <c r="H72" s="40"/>
      <c r="I72" s="1"/>
      <c r="J72" s="40"/>
      <c r="K72" s="1"/>
      <c r="L72" s="1"/>
      <c r="M72" s="13"/>
      <c r="N72" s="2"/>
      <c r="O72" s="2"/>
      <c r="P72" s="2"/>
      <c r="Q72" s="2"/>
    </row>
    <row r="73" thickBot="1">
      <c r="A73" s="10"/>
      <c r="B73" s="51" t="s">
        <v>54</v>
      </c>
      <c r="C73" s="52"/>
      <c r="D73" s="52"/>
      <c r="E73" s="53" t="s">
        <v>618</v>
      </c>
      <c r="F73" s="52"/>
      <c r="G73" s="52"/>
      <c r="H73" s="54"/>
      <c r="I73" s="52"/>
      <c r="J73" s="54"/>
      <c r="K73" s="52"/>
      <c r="L73" s="52"/>
      <c r="M73" s="13"/>
      <c r="N73" s="2"/>
      <c r="O73" s="2"/>
      <c r="P73" s="2"/>
      <c r="Q73" s="2"/>
    </row>
    <row r="74" thickTop="1" thickBot="1" ht="25" customHeight="1">
      <c r="A74" s="10"/>
      <c r="B74" s="1"/>
      <c r="C74" s="60">
        <v>7</v>
      </c>
      <c r="D74" s="1"/>
      <c r="E74" s="61" t="s">
        <v>92</v>
      </c>
      <c r="F74" s="1"/>
      <c r="G74" s="62" t="s">
        <v>74</v>
      </c>
      <c r="H74" s="63">
        <f>J54+J58+J62+J66+J70</f>
        <v>0</v>
      </c>
      <c r="I74" s="62" t="s">
        <v>75</v>
      </c>
      <c r="J74" s="64">
        <f>(L74-H74)</f>
        <v>0</v>
      </c>
      <c r="K74" s="62" t="s">
        <v>76</v>
      </c>
      <c r="L74" s="65">
        <f>ROUND((J54+J58+J62+J66+J70)*1.21,2)</f>
        <v>0</v>
      </c>
      <c r="M74" s="13"/>
      <c r="N74" s="2"/>
      <c r="O74" s="2"/>
      <c r="P74" s="2"/>
      <c r="Q74" s="33">
        <f>0+Q54+Q58+Q62+Q66+Q70</f>
        <v>0</v>
      </c>
      <c r="R74" s="9">
        <f>0+R54+R58+R62+R66+R70</f>
        <v>0</v>
      </c>
      <c r="S74" s="66">
        <f>Q74*(1+J74)+R74</f>
        <v>0</v>
      </c>
    </row>
    <row r="75" thickTop="1" thickBot="1" ht="25" customHeight="1">
      <c r="A75" s="10"/>
      <c r="B75" s="67"/>
      <c r="C75" s="67"/>
      <c r="D75" s="67"/>
      <c r="E75" s="67"/>
      <c r="F75" s="67"/>
      <c r="G75" s="68" t="s">
        <v>77</v>
      </c>
      <c r="H75" s="69">
        <f>0+J54+J58+J62+J66+J70</f>
        <v>0</v>
      </c>
      <c r="I75" s="68" t="s">
        <v>78</v>
      </c>
      <c r="J75" s="70">
        <f>0+J74</f>
        <v>0</v>
      </c>
      <c r="K75" s="68" t="s">
        <v>79</v>
      </c>
      <c r="L75" s="71">
        <f>0+L74</f>
        <v>0</v>
      </c>
      <c r="M75" s="13"/>
      <c r="N75" s="2"/>
      <c r="O75" s="2"/>
      <c r="P75" s="2"/>
      <c r="Q75" s="2"/>
    </row>
    <row r="76">
      <c r="A76" s="14"/>
      <c r="B76" s="4"/>
      <c r="C76" s="4"/>
      <c r="D76" s="4"/>
      <c r="E76" s="4"/>
      <c r="F76" s="4"/>
      <c r="G76" s="4"/>
      <c r="H76" s="72"/>
      <c r="I76" s="4"/>
      <c r="J76" s="72"/>
      <c r="K76" s="4"/>
      <c r="L76" s="4"/>
      <c r="M76" s="15"/>
      <c r="N76" s="2"/>
      <c r="O76" s="2"/>
      <c r="P76" s="2"/>
      <c r="Q76" s="2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2"/>
      <c r="O77" s="2"/>
      <c r="P77" s="2"/>
      <c r="Q77" s="2"/>
    </row>
  </sheetData>
  <mergeCells count="49">
    <mergeCell ref="A1:A2"/>
    <mergeCell ref="A3:F3"/>
    <mergeCell ref="B4:C5"/>
    <mergeCell ref="B6:I6"/>
    <mergeCell ref="B8:C9"/>
    <mergeCell ref="A10:D10"/>
    <mergeCell ref="A11:G11"/>
    <mergeCell ref="A12:G12"/>
    <mergeCell ref="A13:G13"/>
    <mergeCell ref="B17:C18"/>
    <mergeCell ref="B19:D19"/>
    <mergeCell ref="E19:F19"/>
    <mergeCell ref="B24:C25"/>
    <mergeCell ref="B29:D29"/>
    <mergeCell ref="B30:D30"/>
    <mergeCell ref="B31:D31"/>
    <mergeCell ref="B33:D33"/>
    <mergeCell ref="B34:D34"/>
    <mergeCell ref="B35:D35"/>
    <mergeCell ref="B37:D37"/>
    <mergeCell ref="B38:D38"/>
    <mergeCell ref="B39:D39"/>
    <mergeCell ref="B27:L27"/>
    <mergeCell ref="B20:D20"/>
    <mergeCell ref="B44:D44"/>
    <mergeCell ref="B45:D45"/>
    <mergeCell ref="B46:D46"/>
    <mergeCell ref="B48:D48"/>
    <mergeCell ref="B49:D49"/>
    <mergeCell ref="B50:D50"/>
    <mergeCell ref="B42:L42"/>
    <mergeCell ref="B21:D21"/>
    <mergeCell ref="B55:D55"/>
    <mergeCell ref="B56:D56"/>
    <mergeCell ref="B57:D57"/>
    <mergeCell ref="B59:D59"/>
    <mergeCell ref="B60:D60"/>
    <mergeCell ref="B61:D61"/>
    <mergeCell ref="B63:D63"/>
    <mergeCell ref="B64:D64"/>
    <mergeCell ref="B65:D65"/>
    <mergeCell ref="B67:D67"/>
    <mergeCell ref="B68:D68"/>
    <mergeCell ref="B69:D69"/>
    <mergeCell ref="B71:D71"/>
    <mergeCell ref="B72:D72"/>
    <mergeCell ref="B73:D73"/>
    <mergeCell ref="B53:L53"/>
    <mergeCell ref="B22:D22"/>
  </mergeCells>
  <pageMargins left="0.39375" right="0.39375" top="0.5902778" bottom="0.39375" header="0.1965278" footer="0.1576389"/>
  <pageSetup paperSize="9" orientation="portrait" fitToHeight="0"/>
  <headerFooter>
    <oddFooter>&amp;LOTSKP 2025</oddFooter>
  </headerFooter>
  <drawing r:id="rId1"/>
</worksheet>
</file>

<file path=docProps/app.xml><?xml version="1.0" encoding="utf-8"?>
<Properties xmlns="http://schemas.openxmlformats.org/officeDocument/2006/extended-properties"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Andrea</cp:lastModifiedBy>
  <dcterms:modified xsi:type="dcterms:W3CDTF">2025-10-09T12:07:57Z</dcterms:modified>
</cp:coreProperties>
</file>